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公開\習志野バド協\"/>
    </mc:Choice>
  </mc:AlternateContent>
  <bookViews>
    <workbookView xWindow="0" yWindow="0" windowWidth="20415" windowHeight="7815" activeTab="1"/>
  </bookViews>
  <sheets>
    <sheet name="対戦表" sheetId="5" r:id="rId1"/>
    <sheet name="タイムテーブル" sheetId="6" r:id="rId2"/>
    <sheet name="つとむ君用タイムテーブル" sheetId="7" r:id="rId3"/>
  </sheets>
  <definedNames>
    <definedName name="area_11_l1_2">対戦表!$AR$230:$AV$240</definedName>
    <definedName name="area_15_l3">対戦表!#REF!</definedName>
    <definedName name="area_15_m2_2">対戦表!$AR$65:$AV$79</definedName>
    <definedName name="area_15_m3_2">対戦表!$AR$131:$AV$145</definedName>
    <definedName name="area_16_m1">対戦表!$AR$5:$AV$20</definedName>
    <definedName name="area_19_l2_2">対戦表!$AR$286:$AV$304</definedName>
    <definedName name="area_20_l3_2">対戦表!$AR$376:$AV$395</definedName>
    <definedName name="area_3_l60">対戦表!#REF!</definedName>
    <definedName name="area_3_l65_2">対戦表!$AR$462:$AV$464</definedName>
    <definedName name="area_3_l70_2">対戦表!$AR$485:$AV$487</definedName>
    <definedName name="area_3_l75">対戦表!#REF!</definedName>
    <definedName name="area_5_l75_2">対戦表!$AR$517:$AV$521</definedName>
    <definedName name="area_6_l70">対戦表!#REF!</definedName>
    <definedName name="area_8_m60_2">対戦表!$AR$196:$AV$203</definedName>
    <definedName name="area_9_l2">対戦表!#REF!</definedName>
    <definedName name="_xlnm.Print_Area" localSheetId="0">対戦表!$A$1:$AL$550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19" i="5" l="1"/>
  <c r="BA319" i="5"/>
  <c r="BB318" i="5"/>
  <c r="BA318" i="5"/>
  <c r="BB317" i="5"/>
  <c r="BA317" i="5"/>
  <c r="BB316" i="5"/>
  <c r="BA316" i="5"/>
  <c r="BB315" i="5"/>
  <c r="BA315" i="5"/>
  <c r="BB314" i="5"/>
  <c r="BA314" i="5"/>
  <c r="BB313" i="5"/>
  <c r="BA313" i="5"/>
  <c r="BB312" i="5"/>
  <c r="BA312" i="5"/>
  <c r="BB311" i="5"/>
  <c r="BA311" i="5"/>
  <c r="BB310" i="5"/>
  <c r="BA310" i="5"/>
  <c r="BB309" i="5"/>
  <c r="BA309" i="5"/>
  <c r="BB308" i="5"/>
  <c r="BA308" i="5"/>
  <c r="BB307" i="5"/>
  <c r="BA307" i="5"/>
  <c r="BB306" i="5"/>
  <c r="BA306" i="5"/>
  <c r="BB305" i="5"/>
  <c r="BA305" i="5"/>
  <c r="BB304" i="5"/>
  <c r="BA304" i="5"/>
  <c r="BB303" i="5"/>
  <c r="BA303" i="5"/>
  <c r="BB302" i="5"/>
  <c r="BA302" i="5"/>
  <c r="BB301" i="5"/>
  <c r="BA301" i="5"/>
  <c r="BB300" i="5"/>
  <c r="BA300" i="5"/>
  <c r="BB299" i="5"/>
  <c r="BA299" i="5"/>
  <c r="BB298" i="5"/>
  <c r="BA298" i="5"/>
  <c r="BB297" i="5"/>
  <c r="BA297" i="5"/>
  <c r="BB296" i="5"/>
  <c r="BA296" i="5"/>
  <c r="BB295" i="5"/>
  <c r="BA295" i="5"/>
  <c r="BB294" i="5"/>
  <c r="BA294" i="5"/>
  <c r="BB293" i="5"/>
  <c r="BA293" i="5"/>
  <c r="BB292" i="5"/>
  <c r="BA292" i="5"/>
  <c r="BB291" i="5"/>
  <c r="BA291" i="5"/>
  <c r="BB290" i="5"/>
  <c r="BA290" i="5"/>
  <c r="BB289" i="5"/>
  <c r="BA289" i="5"/>
  <c r="BB288" i="5"/>
  <c r="BA288" i="5"/>
  <c r="BB287" i="5"/>
  <c r="BA287" i="5"/>
  <c r="BB157" i="5" l="1"/>
  <c r="BA157" i="5"/>
  <c r="BB91" i="5"/>
  <c r="BA91" i="5"/>
  <c r="AB103" i="5"/>
  <c r="Y103" i="5"/>
  <c r="V103" i="5"/>
  <c r="I103" i="5"/>
  <c r="F103" i="5"/>
  <c r="C103" i="5"/>
  <c r="Y99" i="5"/>
  <c r="V99" i="5"/>
  <c r="F99" i="5"/>
  <c r="C99" i="5"/>
  <c r="V95" i="5"/>
  <c r="C95" i="5"/>
  <c r="BB90" i="5"/>
  <c r="BA90" i="5"/>
  <c r="BB89" i="5"/>
  <c r="BA89" i="5"/>
  <c r="BB88" i="5"/>
  <c r="BA88" i="5"/>
  <c r="BB87" i="5"/>
  <c r="BA87" i="5"/>
  <c r="BB86" i="5"/>
  <c r="BA86" i="5"/>
  <c r="BB85" i="5"/>
  <c r="BA85" i="5"/>
  <c r="BB84" i="5"/>
  <c r="BA84" i="5"/>
  <c r="BB83" i="5"/>
  <c r="BA83" i="5"/>
  <c r="BB82" i="5"/>
  <c r="BA82" i="5"/>
  <c r="BB81" i="5"/>
  <c r="BA81" i="5"/>
  <c r="AB81" i="5"/>
  <c r="Y81" i="5"/>
  <c r="V81" i="5"/>
  <c r="BB80" i="5"/>
  <c r="BA80" i="5"/>
  <c r="BB79" i="5"/>
  <c r="BA79" i="5"/>
  <c r="BB78" i="5"/>
  <c r="BA78" i="5"/>
  <c r="BB77" i="5"/>
  <c r="BA77" i="5"/>
  <c r="Y77" i="5"/>
  <c r="V77" i="5"/>
  <c r="F77" i="5"/>
  <c r="C77" i="5"/>
  <c r="BB76" i="5"/>
  <c r="BA76" i="5"/>
  <c r="BB75" i="5"/>
  <c r="BA75" i="5"/>
  <c r="BB74" i="5"/>
  <c r="BA74" i="5"/>
  <c r="BB73" i="5"/>
  <c r="BA73" i="5"/>
  <c r="V73" i="5"/>
  <c r="C73" i="5"/>
  <c r="BB72" i="5"/>
  <c r="BA72" i="5"/>
  <c r="BB71" i="5"/>
  <c r="BA71" i="5"/>
  <c r="BB70" i="5"/>
  <c r="BA70" i="5"/>
  <c r="BB69" i="5"/>
  <c r="BA69" i="5"/>
  <c r="BB68" i="5"/>
  <c r="BA68" i="5"/>
  <c r="BB67" i="5"/>
  <c r="BA67" i="5"/>
  <c r="BB66" i="5"/>
  <c r="BA66" i="5"/>
  <c r="BB491" i="5" l="1"/>
  <c r="BB490" i="5"/>
  <c r="BB489" i="5"/>
  <c r="BA489" i="5"/>
  <c r="BA491" i="5"/>
  <c r="BA490" i="5"/>
  <c r="BB250" i="5"/>
  <c r="BB249" i="5"/>
  <c r="BA250" i="5"/>
  <c r="BA249" i="5"/>
  <c r="L537" i="5" l="1"/>
  <c r="I537" i="5"/>
  <c r="F537" i="5"/>
  <c r="C537" i="5"/>
  <c r="I533" i="5"/>
  <c r="F533" i="5"/>
  <c r="C533" i="5"/>
  <c r="F529" i="5"/>
  <c r="C529" i="5"/>
  <c r="BB527" i="5"/>
  <c r="BA527" i="5"/>
  <c r="BB526" i="5"/>
  <c r="BA526" i="5"/>
  <c r="BB525" i="5"/>
  <c r="BA525" i="5"/>
  <c r="C525" i="5"/>
  <c r="BB524" i="5"/>
  <c r="BA524" i="5"/>
  <c r="BB523" i="5"/>
  <c r="BA523" i="5"/>
  <c r="BB522" i="5"/>
  <c r="BA522" i="5"/>
  <c r="BB521" i="5"/>
  <c r="BA521" i="5"/>
  <c r="BB520" i="5"/>
  <c r="BA520" i="5"/>
  <c r="BB519" i="5"/>
  <c r="BA519" i="5"/>
  <c r="BB518" i="5"/>
  <c r="BA518" i="5"/>
  <c r="I517" i="5" l="1"/>
  <c r="O517" i="5"/>
  <c r="L517" i="5"/>
  <c r="A535" i="5"/>
  <c r="C517" i="5"/>
  <c r="I519" i="5"/>
  <c r="F517" i="5"/>
  <c r="A523" i="5"/>
  <c r="A539" i="5"/>
  <c r="C519" i="5"/>
  <c r="A525" i="5"/>
  <c r="A537" i="5"/>
  <c r="L519" i="5"/>
  <c r="A521" i="5" l="1"/>
  <c r="A531" i="5"/>
  <c r="A527" i="5"/>
  <c r="A533" i="5"/>
  <c r="A529" i="5"/>
  <c r="O519" i="5"/>
  <c r="F519" i="5"/>
  <c r="F497" i="5" l="1"/>
  <c r="C497" i="5"/>
  <c r="C493" i="5"/>
  <c r="BB488" i="5"/>
  <c r="BA488" i="5"/>
  <c r="BB487" i="5"/>
  <c r="BA487" i="5"/>
  <c r="BB486" i="5"/>
  <c r="BA486" i="5"/>
  <c r="AE87" i="5" l="1"/>
  <c r="C87" i="5"/>
  <c r="Y65" i="5"/>
  <c r="V65" i="5"/>
  <c r="V67" i="5"/>
  <c r="I65" i="5"/>
  <c r="A103" i="5"/>
  <c r="L87" i="5"/>
  <c r="A69" i="5"/>
  <c r="A101" i="5"/>
  <c r="A71" i="5"/>
  <c r="T69" i="5"/>
  <c r="C67" i="5"/>
  <c r="T71" i="5"/>
  <c r="A91" i="5" l="1"/>
  <c r="Y89" i="5"/>
  <c r="F67" i="5"/>
  <c r="AB89" i="5"/>
  <c r="T81" i="5"/>
  <c r="V87" i="5"/>
  <c r="A95" i="5"/>
  <c r="F87" i="5"/>
  <c r="T91" i="5"/>
  <c r="AE65" i="5"/>
  <c r="AB67" i="5"/>
  <c r="I87" i="5"/>
  <c r="A93" i="5"/>
  <c r="T103" i="5"/>
  <c r="F65" i="5"/>
  <c r="T83" i="5"/>
  <c r="AE89" i="5"/>
  <c r="A79" i="5"/>
  <c r="T79" i="5"/>
  <c r="T101" i="5"/>
  <c r="A73" i="5"/>
  <c r="AE67" i="5"/>
  <c r="L89" i="5"/>
  <c r="A75" i="5"/>
  <c r="C89" i="5"/>
  <c r="A97" i="5"/>
  <c r="Y67" i="5"/>
  <c r="Y87" i="5"/>
  <c r="T97" i="5"/>
  <c r="C65" i="5"/>
  <c r="AB87" i="5"/>
  <c r="T95" i="5"/>
  <c r="A105" i="5"/>
  <c r="AB65" i="5"/>
  <c r="T93" i="5"/>
  <c r="A77" i="5"/>
  <c r="T75" i="5"/>
  <c r="T99" i="5"/>
  <c r="I89" i="5"/>
  <c r="A99" i="5"/>
  <c r="T73" i="5"/>
  <c r="I67" i="5"/>
  <c r="T77" i="5"/>
  <c r="T105" i="5"/>
  <c r="V89" i="5"/>
  <c r="F89" i="5"/>
  <c r="F474" i="5"/>
  <c r="C474" i="5"/>
  <c r="C470" i="5"/>
  <c r="BB465" i="5"/>
  <c r="BA465" i="5"/>
  <c r="BB464" i="5"/>
  <c r="BA464" i="5"/>
  <c r="BB463" i="5"/>
  <c r="BA463" i="5"/>
  <c r="I436" i="5" l="1"/>
  <c r="F436" i="5"/>
  <c r="C436" i="5"/>
  <c r="F432" i="5"/>
  <c r="C432" i="5"/>
  <c r="C428" i="5"/>
  <c r="AB414" i="5"/>
  <c r="Y414" i="5"/>
  <c r="V414" i="5"/>
  <c r="I414" i="5"/>
  <c r="F414" i="5"/>
  <c r="C414" i="5"/>
  <c r="BB412" i="5"/>
  <c r="BA412" i="5"/>
  <c r="BB411" i="5"/>
  <c r="BA411" i="5"/>
  <c r="BB410" i="5"/>
  <c r="BA410" i="5"/>
  <c r="Y410" i="5"/>
  <c r="V410" i="5"/>
  <c r="F410" i="5"/>
  <c r="C410" i="5"/>
  <c r="BB409" i="5"/>
  <c r="BA409" i="5"/>
  <c r="BB408" i="5"/>
  <c r="BA408" i="5"/>
  <c r="BB407" i="5"/>
  <c r="BA407" i="5"/>
  <c r="BB406" i="5"/>
  <c r="BA406" i="5"/>
  <c r="V406" i="5"/>
  <c r="C406" i="5"/>
  <c r="BB405" i="5"/>
  <c r="BA405" i="5"/>
  <c r="BB404" i="5"/>
  <c r="BA404" i="5"/>
  <c r="BB403" i="5"/>
  <c r="BA403" i="5"/>
  <c r="BB402" i="5"/>
  <c r="BA402" i="5"/>
  <c r="BB401" i="5"/>
  <c r="BA401" i="5"/>
  <c r="BB400" i="5"/>
  <c r="BA400" i="5"/>
  <c r="BB399" i="5"/>
  <c r="BA399" i="5"/>
  <c r="BB398" i="5"/>
  <c r="BA398" i="5"/>
  <c r="BB397" i="5"/>
  <c r="BA397" i="5"/>
  <c r="BB396" i="5"/>
  <c r="BA396" i="5"/>
  <c r="BB395" i="5"/>
  <c r="BA395" i="5"/>
  <c r="BB394" i="5"/>
  <c r="BA394" i="5"/>
  <c r="BB393" i="5"/>
  <c r="BA393" i="5"/>
  <c r="BB392" i="5"/>
  <c r="BA392" i="5"/>
  <c r="AB392" i="5"/>
  <c r="Y392" i="5"/>
  <c r="V392" i="5"/>
  <c r="I392" i="5"/>
  <c r="F392" i="5"/>
  <c r="C392" i="5"/>
  <c r="BB391" i="5"/>
  <c r="BA391" i="5"/>
  <c r="BB390" i="5"/>
  <c r="BA390" i="5"/>
  <c r="BB389" i="5"/>
  <c r="BA389" i="5"/>
  <c r="BB388" i="5"/>
  <c r="BA388" i="5"/>
  <c r="Y388" i="5"/>
  <c r="V388" i="5"/>
  <c r="F388" i="5"/>
  <c r="C388" i="5"/>
  <c r="BB387" i="5"/>
  <c r="BA387" i="5"/>
  <c r="BB386" i="5"/>
  <c r="BA386" i="5"/>
  <c r="BB385" i="5"/>
  <c r="BA385" i="5"/>
  <c r="BB384" i="5"/>
  <c r="BA384" i="5"/>
  <c r="V384" i="5"/>
  <c r="C384" i="5"/>
  <c r="BB383" i="5"/>
  <c r="BA383" i="5"/>
  <c r="BB382" i="5"/>
  <c r="BA382" i="5"/>
  <c r="BB381" i="5"/>
  <c r="BA381" i="5"/>
  <c r="BB380" i="5"/>
  <c r="BA380" i="5"/>
  <c r="BB379" i="5"/>
  <c r="BA379" i="5"/>
  <c r="BB378" i="5"/>
  <c r="BA378" i="5"/>
  <c r="BB377" i="5"/>
  <c r="BA377" i="5"/>
  <c r="AE378" i="5" l="1"/>
  <c r="T414" i="5"/>
  <c r="V378" i="5"/>
  <c r="V398" i="5"/>
  <c r="T392" i="5"/>
  <c r="F398" i="5"/>
  <c r="C376" i="5"/>
  <c r="T404" i="5"/>
  <c r="L420" i="5"/>
  <c r="Y376" i="5"/>
  <c r="Y400" i="5"/>
  <c r="L400" i="5"/>
  <c r="AE398" i="5"/>
  <c r="T386" i="5"/>
  <c r="A438" i="5"/>
  <c r="L378" i="5"/>
  <c r="V376" i="5"/>
  <c r="L422" i="5"/>
  <c r="AB400" i="5"/>
  <c r="F376" i="5"/>
  <c r="AB378" i="5"/>
  <c r="F420" i="5"/>
  <c r="I376" i="5"/>
  <c r="A430" i="5"/>
  <c r="I400" i="5"/>
  <c r="I378" i="5"/>
  <c r="Y378" i="5"/>
  <c r="Y398" i="5"/>
  <c r="F422" i="5"/>
  <c r="T408" i="5"/>
  <c r="C398" i="5"/>
  <c r="I420" i="5"/>
  <c r="C420" i="5"/>
  <c r="AE376" i="5"/>
  <c r="T382" i="5"/>
  <c r="C422" i="5"/>
  <c r="I422" i="5"/>
  <c r="T394" i="5"/>
  <c r="T416" i="5"/>
  <c r="A412" i="5"/>
  <c r="A390" i="5"/>
  <c r="A416" i="5"/>
  <c r="A404" i="5"/>
  <c r="A386" i="5"/>
  <c r="AE400" i="5" l="1"/>
  <c r="T402" i="5"/>
  <c r="A408" i="5"/>
  <c r="A382" i="5"/>
  <c r="V400" i="5"/>
  <c r="T390" i="5"/>
  <c r="A434" i="5"/>
  <c r="T380" i="5"/>
  <c r="A426" i="5"/>
  <c r="T406" i="5"/>
  <c r="T384" i="5"/>
  <c r="A436" i="5"/>
  <c r="A410" i="5"/>
  <c r="I398" i="5"/>
  <c r="A428" i="5"/>
  <c r="A388" i="5"/>
  <c r="T412" i="5"/>
  <c r="T410" i="5"/>
  <c r="AB398" i="5"/>
  <c r="C378" i="5"/>
  <c r="A380" i="5"/>
  <c r="AB376" i="5"/>
  <c r="T388" i="5"/>
  <c r="L398" i="5"/>
  <c r="A414" i="5"/>
  <c r="A432" i="5"/>
  <c r="F378" i="5"/>
  <c r="A384" i="5"/>
  <c r="A392" i="5"/>
  <c r="L376" i="5"/>
  <c r="A394" i="5"/>
  <c r="F400" i="5"/>
  <c r="A406" i="5"/>
  <c r="A402" i="5"/>
  <c r="C400" i="5"/>
  <c r="A424" i="5"/>
  <c r="F342" i="5" l="1"/>
  <c r="C342" i="5"/>
  <c r="C338" i="5"/>
  <c r="AB324" i="5"/>
  <c r="Y324" i="5"/>
  <c r="V324" i="5"/>
  <c r="I324" i="5"/>
  <c r="F324" i="5"/>
  <c r="C324" i="5"/>
  <c r="Y320" i="5"/>
  <c r="V320" i="5"/>
  <c r="F320" i="5"/>
  <c r="C320" i="5"/>
  <c r="V316" i="5"/>
  <c r="C316" i="5"/>
  <c r="AB302" i="5"/>
  <c r="Y302" i="5"/>
  <c r="V302" i="5"/>
  <c r="I302" i="5"/>
  <c r="F302" i="5"/>
  <c r="C302" i="5"/>
  <c r="Y298" i="5"/>
  <c r="V298" i="5"/>
  <c r="F298" i="5"/>
  <c r="C298" i="5"/>
  <c r="V294" i="5"/>
  <c r="C294" i="5"/>
  <c r="L288" i="5" l="1"/>
  <c r="AE286" i="5"/>
  <c r="V288" i="5"/>
  <c r="T302" i="5"/>
  <c r="A326" i="5"/>
  <c r="T316" i="5"/>
  <c r="A298" i="5"/>
  <c r="I286" i="5"/>
  <c r="C288" i="5"/>
  <c r="V308" i="5"/>
  <c r="L310" i="5"/>
  <c r="T318" i="5"/>
  <c r="F288" i="5"/>
  <c r="C310" i="5"/>
  <c r="V286" i="5"/>
  <c r="F330" i="5"/>
  <c r="T300" i="5"/>
  <c r="F310" i="5"/>
  <c r="Y310" i="5"/>
  <c r="I332" i="5"/>
  <c r="C332" i="5"/>
  <c r="AE308" i="5"/>
  <c r="L286" i="5"/>
  <c r="T320" i="5"/>
  <c r="A304" i="5"/>
  <c r="L308" i="5"/>
  <c r="I310" i="5"/>
  <c r="AB288" i="5"/>
  <c r="I308" i="5"/>
  <c r="AB308" i="5"/>
  <c r="A290" i="5"/>
  <c r="T292" i="5"/>
  <c r="C308" i="5"/>
  <c r="C330" i="5"/>
  <c r="A342" i="5"/>
  <c r="A294" i="5"/>
  <c r="T296" i="5"/>
  <c r="F308" i="5"/>
  <c r="T314" i="5"/>
  <c r="T326" i="5"/>
  <c r="A340" i="5"/>
  <c r="AE310" i="5"/>
  <c r="F332" i="5"/>
  <c r="Y288" i="5"/>
  <c r="T290" i="5" l="1"/>
  <c r="Y308" i="5"/>
  <c r="I288" i="5"/>
  <c r="A336" i="5"/>
  <c r="T304" i="5"/>
  <c r="A314" i="5"/>
  <c r="A296" i="5"/>
  <c r="A322" i="5"/>
  <c r="A344" i="5"/>
  <c r="AE288" i="5"/>
  <c r="T294" i="5"/>
  <c r="AB310" i="5"/>
  <c r="A300" i="5"/>
  <c r="T312" i="5"/>
  <c r="A302" i="5"/>
  <c r="T322" i="5"/>
  <c r="A318" i="5"/>
  <c r="T324" i="5"/>
  <c r="Y286" i="5"/>
  <c r="A324" i="5"/>
  <c r="V310" i="5"/>
  <c r="C286" i="5"/>
  <c r="T298" i="5"/>
  <c r="AB286" i="5"/>
  <c r="F286" i="5"/>
  <c r="A338" i="5"/>
  <c r="A334" i="5"/>
  <c r="A316" i="5"/>
  <c r="A292" i="5"/>
  <c r="I330" i="5"/>
  <c r="A320" i="5"/>
  <c r="A312" i="5"/>
  <c r="I268" i="5" l="1"/>
  <c r="F268" i="5"/>
  <c r="C268" i="5"/>
  <c r="Y264" i="5"/>
  <c r="V264" i="5"/>
  <c r="F264" i="5"/>
  <c r="C264" i="5"/>
  <c r="V260" i="5"/>
  <c r="C260" i="5"/>
  <c r="BB248" i="5"/>
  <c r="BA248" i="5"/>
  <c r="BB247" i="5"/>
  <c r="BA247" i="5"/>
  <c r="BB246" i="5"/>
  <c r="BA246" i="5"/>
  <c r="AB246" i="5"/>
  <c r="Y246" i="5"/>
  <c r="V246" i="5"/>
  <c r="BB245" i="5"/>
  <c r="BA245" i="5"/>
  <c r="BB244" i="5"/>
  <c r="BA244" i="5"/>
  <c r="BB243" i="5"/>
  <c r="BA243" i="5"/>
  <c r="BB242" i="5"/>
  <c r="BA242" i="5"/>
  <c r="Y242" i="5"/>
  <c r="V242" i="5"/>
  <c r="F242" i="5"/>
  <c r="C242" i="5"/>
  <c r="BB241" i="5"/>
  <c r="BA241" i="5"/>
  <c r="BB240" i="5"/>
  <c r="BA240" i="5"/>
  <c r="BB239" i="5"/>
  <c r="BA239" i="5"/>
  <c r="BB238" i="5"/>
  <c r="BA238" i="5"/>
  <c r="V238" i="5"/>
  <c r="C238" i="5"/>
  <c r="BB237" i="5"/>
  <c r="BA237" i="5"/>
  <c r="BB236" i="5"/>
  <c r="BA236" i="5"/>
  <c r="BB235" i="5"/>
  <c r="BA235" i="5"/>
  <c r="BB234" i="5"/>
  <c r="BA234" i="5"/>
  <c r="BB233" i="5"/>
  <c r="BA233" i="5"/>
  <c r="BB232" i="5"/>
  <c r="BA232" i="5"/>
  <c r="BB231" i="5"/>
  <c r="BA231" i="5"/>
  <c r="AB230" i="5" l="1"/>
  <c r="V230" i="5"/>
  <c r="T244" i="5"/>
  <c r="C230" i="5"/>
  <c r="AE230" i="5"/>
  <c r="A236" i="5"/>
  <c r="C254" i="5"/>
  <c r="F230" i="5"/>
  <c r="Y230" i="5"/>
  <c r="F252" i="5"/>
  <c r="I232" i="5"/>
  <c r="C232" i="5"/>
  <c r="T248" i="5"/>
  <c r="T240" i="5"/>
  <c r="I254" i="5"/>
  <c r="AE232" i="5"/>
  <c r="L254" i="5"/>
  <c r="C252" i="5"/>
  <c r="T236" i="5"/>
  <c r="A258" i="5"/>
  <c r="L252" i="5"/>
  <c r="A264" i="5"/>
  <c r="A242" i="5"/>
  <c r="A240" i="5"/>
  <c r="Y232" i="5"/>
  <c r="A262" i="5"/>
  <c r="V232" i="5"/>
  <c r="A270" i="5"/>
  <c r="A266" i="5"/>
  <c r="A244" i="5"/>
  <c r="F232" i="5"/>
  <c r="F254" i="5"/>
  <c r="T242" i="5" l="1"/>
  <c r="A268" i="5"/>
  <c r="AB232" i="5"/>
  <c r="A234" i="5"/>
  <c r="A256" i="5"/>
  <c r="T234" i="5"/>
  <c r="T238" i="5"/>
  <c r="I230" i="5"/>
  <c r="I252" i="5"/>
  <c r="T246" i="5"/>
  <c r="A260" i="5"/>
  <c r="A238" i="5"/>
  <c r="BB212" i="5" l="1"/>
  <c r="BA212" i="5"/>
  <c r="AB212" i="5"/>
  <c r="Y212" i="5"/>
  <c r="V212" i="5"/>
  <c r="I212" i="5"/>
  <c r="F212" i="5"/>
  <c r="C212" i="5"/>
  <c r="BB211" i="5"/>
  <c r="BA211" i="5"/>
  <c r="BB210" i="5"/>
  <c r="BA210" i="5"/>
  <c r="BB209" i="5"/>
  <c r="BA209" i="5"/>
  <c r="BB208" i="5"/>
  <c r="BA208" i="5"/>
  <c r="Y208" i="5"/>
  <c r="V208" i="5"/>
  <c r="F208" i="5"/>
  <c r="C208" i="5"/>
  <c r="BB207" i="5"/>
  <c r="BA207" i="5"/>
  <c r="BB206" i="5"/>
  <c r="BA206" i="5"/>
  <c r="BB205" i="5"/>
  <c r="BA205" i="5"/>
  <c r="BB204" i="5"/>
  <c r="BA204" i="5"/>
  <c r="V204" i="5"/>
  <c r="C204" i="5"/>
  <c r="BB203" i="5"/>
  <c r="BA203" i="5"/>
  <c r="BB202" i="5"/>
  <c r="BA202" i="5"/>
  <c r="BB201" i="5"/>
  <c r="BA201" i="5"/>
  <c r="BB200" i="5"/>
  <c r="BA200" i="5"/>
  <c r="BB199" i="5"/>
  <c r="BA199" i="5"/>
  <c r="BB198" i="5"/>
  <c r="BA198" i="5"/>
  <c r="BB197" i="5"/>
  <c r="BA197" i="5"/>
  <c r="T202" i="5" l="1"/>
  <c r="V198" i="5"/>
  <c r="AE198" i="5"/>
  <c r="C198" i="5"/>
  <c r="L196" i="5"/>
  <c r="Y198" i="5"/>
  <c r="AB196" i="5"/>
  <c r="I198" i="5"/>
  <c r="A200" i="5"/>
  <c r="T212" i="5"/>
  <c r="A214" i="5"/>
  <c r="I196" i="5"/>
  <c r="T210" i="5"/>
  <c r="T204" i="5"/>
  <c r="A206" i="5"/>
  <c r="L198" i="5"/>
  <c r="F198" i="5"/>
  <c r="A210" i="5" l="1"/>
  <c r="T214" i="5"/>
  <c r="T200" i="5"/>
  <c r="T208" i="5"/>
  <c r="V196" i="5"/>
  <c r="T206" i="5"/>
  <c r="A202" i="5"/>
  <c r="Y196" i="5"/>
  <c r="A204" i="5"/>
  <c r="AE196" i="5"/>
  <c r="F196" i="5"/>
  <c r="A208" i="5"/>
  <c r="A212" i="5"/>
  <c r="AB198" i="5"/>
  <c r="C196" i="5"/>
  <c r="AB169" i="5" l="1"/>
  <c r="Y169" i="5"/>
  <c r="V169" i="5"/>
  <c r="I169" i="5"/>
  <c r="F169" i="5"/>
  <c r="C169" i="5"/>
  <c r="Y165" i="5"/>
  <c r="V165" i="5"/>
  <c r="F165" i="5"/>
  <c r="C165" i="5"/>
  <c r="V161" i="5"/>
  <c r="C161" i="5"/>
  <c r="BB156" i="5"/>
  <c r="BA156" i="5"/>
  <c r="BB155" i="5"/>
  <c r="BA155" i="5"/>
  <c r="BB154" i="5"/>
  <c r="BA154" i="5"/>
  <c r="BB153" i="5"/>
  <c r="BA153" i="5"/>
  <c r="BB152" i="5"/>
  <c r="BA152" i="5"/>
  <c r="BB151" i="5"/>
  <c r="BA151" i="5"/>
  <c r="BB150" i="5"/>
  <c r="BA150" i="5"/>
  <c r="BB149" i="5"/>
  <c r="BA149" i="5"/>
  <c r="BB148" i="5"/>
  <c r="BA148" i="5"/>
  <c r="BB147" i="5"/>
  <c r="BA147" i="5"/>
  <c r="AB147" i="5"/>
  <c r="Y147" i="5"/>
  <c r="V147" i="5"/>
  <c r="BB146" i="5"/>
  <c r="BA146" i="5"/>
  <c r="BB145" i="5"/>
  <c r="BA145" i="5"/>
  <c r="BB144" i="5"/>
  <c r="BA144" i="5"/>
  <c r="BB143" i="5"/>
  <c r="BA143" i="5"/>
  <c r="Y143" i="5"/>
  <c r="V143" i="5"/>
  <c r="F143" i="5"/>
  <c r="C143" i="5"/>
  <c r="BB142" i="5"/>
  <c r="BA142" i="5"/>
  <c r="BB141" i="5"/>
  <c r="BA141" i="5"/>
  <c r="BB140" i="5"/>
  <c r="BA140" i="5"/>
  <c r="BB139" i="5"/>
  <c r="BA139" i="5"/>
  <c r="V139" i="5"/>
  <c r="C139" i="5"/>
  <c r="BB138" i="5"/>
  <c r="BA138" i="5"/>
  <c r="BB137" i="5"/>
  <c r="BA137" i="5"/>
  <c r="BB136" i="5"/>
  <c r="BA136" i="5"/>
  <c r="BB135" i="5"/>
  <c r="BA135" i="5"/>
  <c r="BB134" i="5"/>
  <c r="BA134" i="5"/>
  <c r="BB133" i="5"/>
  <c r="BA133" i="5"/>
  <c r="BB132" i="5"/>
  <c r="BA132" i="5"/>
  <c r="V131" i="5" l="1"/>
  <c r="L155" i="5"/>
  <c r="Y131" i="5"/>
  <c r="C131" i="5"/>
  <c r="F155" i="5"/>
  <c r="Y153" i="5"/>
  <c r="F131" i="5"/>
  <c r="A137" i="5"/>
  <c r="AE133" i="5"/>
  <c r="I153" i="5"/>
  <c r="AB155" i="5"/>
  <c r="C155" i="5"/>
  <c r="C133" i="5"/>
  <c r="A169" i="5"/>
  <c r="AB133" i="5"/>
  <c r="AE155" i="5"/>
  <c r="V153" i="5"/>
  <c r="I131" i="5"/>
  <c r="V155" i="5"/>
  <c r="AB131" i="5"/>
  <c r="AB153" i="5"/>
  <c r="T145" i="5"/>
  <c r="T167" i="5"/>
  <c r="A163" i="5"/>
  <c r="T135" i="5"/>
  <c r="C153" i="5"/>
  <c r="T159" i="5"/>
  <c r="AE153" i="5"/>
  <c r="A171" i="5"/>
  <c r="AE131" i="5"/>
  <c r="A145" i="5"/>
  <c r="F133" i="5"/>
  <c r="I155" i="5"/>
  <c r="T161" i="5"/>
  <c r="Y133" i="5"/>
  <c r="A161" i="5" l="1"/>
  <c r="T149" i="5"/>
  <c r="T171" i="5"/>
  <c r="T137" i="5"/>
  <c r="F153" i="5"/>
  <c r="T163" i="5"/>
  <c r="A141" i="5"/>
  <c r="A143" i="5"/>
  <c r="A159" i="5"/>
  <c r="T141" i="5"/>
  <c r="A167" i="5"/>
  <c r="T169" i="5"/>
  <c r="L153" i="5"/>
  <c r="T157" i="5"/>
  <c r="A135" i="5"/>
  <c r="V133" i="5"/>
  <c r="T143" i="5"/>
  <c r="I133" i="5"/>
  <c r="A157" i="5"/>
  <c r="Y155" i="5"/>
  <c r="T147" i="5"/>
  <c r="A139" i="5"/>
  <c r="A165" i="5"/>
  <c r="T165" i="5"/>
  <c r="T139" i="5"/>
  <c r="AB43" i="5" l="1"/>
  <c r="Y43" i="5"/>
  <c r="V43" i="5"/>
  <c r="I43" i="5"/>
  <c r="F43" i="5"/>
  <c r="C43" i="5"/>
  <c r="Y39" i="5"/>
  <c r="V39" i="5"/>
  <c r="F39" i="5"/>
  <c r="C39" i="5"/>
  <c r="V35" i="5"/>
  <c r="C35" i="5"/>
  <c r="BB33" i="5"/>
  <c r="BA33" i="5"/>
  <c r="BB32" i="5"/>
  <c r="BA32" i="5"/>
  <c r="BB31" i="5"/>
  <c r="BA31" i="5"/>
  <c r="BB30" i="5"/>
  <c r="BA30" i="5"/>
  <c r="BB29" i="5"/>
  <c r="BA29" i="5"/>
  <c r="BB28" i="5"/>
  <c r="BA28" i="5"/>
  <c r="BB27" i="5"/>
  <c r="BA27" i="5"/>
  <c r="BB26" i="5"/>
  <c r="BA26" i="5"/>
  <c r="BB25" i="5"/>
  <c r="BA25" i="5"/>
  <c r="BB24" i="5"/>
  <c r="BA24" i="5"/>
  <c r="BB23" i="5"/>
  <c r="BA23" i="5"/>
  <c r="BB22" i="5"/>
  <c r="BA22" i="5"/>
  <c r="BB21" i="5"/>
  <c r="BA21" i="5"/>
  <c r="AB21" i="5"/>
  <c r="Y21" i="5"/>
  <c r="V21" i="5"/>
  <c r="I21" i="5"/>
  <c r="F21" i="5"/>
  <c r="C21" i="5"/>
  <c r="BB20" i="5"/>
  <c r="BA20" i="5"/>
  <c r="BB19" i="5"/>
  <c r="BA19" i="5"/>
  <c r="BB18" i="5"/>
  <c r="BA18" i="5"/>
  <c r="BB17" i="5"/>
  <c r="BA17" i="5"/>
  <c r="Y17" i="5"/>
  <c r="V17" i="5"/>
  <c r="F17" i="5"/>
  <c r="C17" i="5"/>
  <c r="BB16" i="5"/>
  <c r="BA16" i="5"/>
  <c r="BB15" i="5"/>
  <c r="BA15" i="5"/>
  <c r="BB14" i="5"/>
  <c r="BA14" i="5"/>
  <c r="BB13" i="5"/>
  <c r="BA13" i="5"/>
  <c r="V13" i="5"/>
  <c r="C13" i="5"/>
  <c r="BB12" i="5"/>
  <c r="BA12" i="5"/>
  <c r="BB11" i="5"/>
  <c r="BA11" i="5"/>
  <c r="BB10" i="5"/>
  <c r="BA10" i="5"/>
  <c r="BB9" i="5"/>
  <c r="BA9" i="5"/>
  <c r="BB8" i="5"/>
  <c r="BA8" i="5"/>
  <c r="BB7" i="5"/>
  <c r="BA7" i="5"/>
  <c r="BB6" i="5"/>
  <c r="BA6" i="5"/>
  <c r="I10" i="7" l="1"/>
  <c r="F10" i="7"/>
  <c r="J10" i="7"/>
  <c r="C487" i="5"/>
  <c r="I487" i="5"/>
  <c r="F487" i="5"/>
  <c r="C464" i="5"/>
  <c r="I464" i="5"/>
  <c r="F464" i="5"/>
  <c r="L5" i="5"/>
  <c r="A15" i="5"/>
  <c r="L27" i="5"/>
  <c r="T11" i="5"/>
  <c r="V27" i="5"/>
  <c r="I5" i="5"/>
  <c r="F27" i="5"/>
  <c r="V5" i="5"/>
  <c r="C7" i="5"/>
  <c r="L29" i="5"/>
  <c r="V7" i="5"/>
  <c r="V29" i="5"/>
  <c r="AB5" i="5"/>
  <c r="AB27" i="5"/>
  <c r="A37" i="5"/>
  <c r="F7" i="5"/>
  <c r="AE29" i="5"/>
  <c r="I27" i="5"/>
  <c r="Y5" i="5"/>
  <c r="T19" i="5"/>
  <c r="T41" i="5"/>
  <c r="F29" i="5"/>
  <c r="C29" i="5"/>
  <c r="AE7" i="5"/>
  <c r="AB7" i="5"/>
  <c r="AB29" i="5"/>
  <c r="Y27" i="5"/>
  <c r="A31" i="5"/>
  <c r="T33" i="5"/>
  <c r="T43" i="5"/>
  <c r="A45" i="5"/>
  <c r="AE5" i="5"/>
  <c r="A23" i="5"/>
  <c r="A17" i="5"/>
  <c r="I29" i="5"/>
  <c r="T35" i="5"/>
  <c r="Y7" i="5"/>
  <c r="A476" i="5"/>
  <c r="A9" i="5" l="1"/>
  <c r="A491" i="5"/>
  <c r="A489" i="5"/>
  <c r="A497" i="5"/>
  <c r="A493" i="5"/>
  <c r="A495" i="5"/>
  <c r="C485" i="5"/>
  <c r="F485" i="5"/>
  <c r="I485" i="5"/>
  <c r="A499" i="5"/>
  <c r="A43" i="5"/>
  <c r="A468" i="5"/>
  <c r="A470" i="5"/>
  <c r="A466" i="5"/>
  <c r="A474" i="5"/>
  <c r="C462" i="5"/>
  <c r="A472" i="5"/>
  <c r="F462" i="5"/>
  <c r="I462" i="5"/>
  <c r="T31" i="5"/>
  <c r="A13" i="5"/>
  <c r="A21" i="5"/>
  <c r="T9" i="5"/>
  <c r="A35" i="5"/>
  <c r="T15" i="5"/>
  <c r="T45" i="5"/>
  <c r="C27" i="5"/>
  <c r="T37" i="5"/>
  <c r="Y29" i="5"/>
  <c r="T21" i="5"/>
  <c r="A41" i="5"/>
  <c r="A33" i="5"/>
  <c r="T23" i="5"/>
  <c r="A19" i="5"/>
  <c r="A11" i="5"/>
  <c r="T39" i="5"/>
  <c r="L7" i="5"/>
  <c r="A39" i="5"/>
  <c r="I7" i="5"/>
  <c r="AE27" i="5"/>
  <c r="T13" i="5"/>
  <c r="F5" i="5"/>
  <c r="T17" i="5"/>
  <c r="C5" i="5"/>
  <c r="J9" i="7" l="1"/>
  <c r="I9" i="7"/>
  <c r="H9" i="7"/>
  <c r="G9" i="7"/>
  <c r="F9" i="7"/>
  <c r="E9" i="7"/>
  <c r="D9" i="7"/>
  <c r="J8" i="7"/>
  <c r="I8" i="7"/>
  <c r="H8" i="7"/>
  <c r="G8" i="7"/>
  <c r="F8" i="7"/>
  <c r="E8" i="7"/>
  <c r="D8" i="7"/>
  <c r="J7" i="7"/>
  <c r="I7" i="7"/>
  <c r="H7" i="7"/>
  <c r="G7" i="7"/>
  <c r="F7" i="7"/>
  <c r="E7" i="7"/>
  <c r="D7" i="7"/>
  <c r="J6" i="7"/>
  <c r="I6" i="7"/>
  <c r="H6" i="7"/>
  <c r="G6" i="7"/>
  <c r="F6" i="7"/>
  <c r="E6" i="7"/>
  <c r="D6" i="7"/>
  <c r="J5" i="7"/>
  <c r="I5" i="7"/>
  <c r="H5" i="7"/>
  <c r="G5" i="7"/>
  <c r="F5" i="7"/>
  <c r="E5" i="7"/>
  <c r="D5" i="7"/>
  <c r="J32" i="7"/>
  <c r="I32" i="7"/>
  <c r="H32" i="7"/>
  <c r="G32" i="7"/>
  <c r="F32" i="7"/>
  <c r="E32" i="7"/>
  <c r="D32" i="7"/>
  <c r="C32" i="7"/>
  <c r="J31" i="7"/>
  <c r="I31" i="7"/>
  <c r="H31" i="7"/>
  <c r="G31" i="7"/>
  <c r="F31" i="7"/>
  <c r="E31" i="7"/>
  <c r="D31" i="7"/>
  <c r="C31" i="7"/>
  <c r="J30" i="7"/>
  <c r="I30" i="7"/>
  <c r="H30" i="7"/>
  <c r="G30" i="7"/>
  <c r="F30" i="7"/>
  <c r="E30" i="7"/>
  <c r="D30" i="7"/>
  <c r="C30" i="7"/>
  <c r="J29" i="7"/>
  <c r="I29" i="7"/>
  <c r="H29" i="7"/>
  <c r="G29" i="7"/>
  <c r="F29" i="7"/>
  <c r="E29" i="7"/>
  <c r="D29" i="7"/>
  <c r="C29" i="7"/>
  <c r="J28" i="7"/>
  <c r="I28" i="7"/>
  <c r="H28" i="7"/>
  <c r="G28" i="7"/>
  <c r="F28" i="7"/>
  <c r="E28" i="7"/>
  <c r="D28" i="7"/>
  <c r="C28" i="7"/>
  <c r="J27" i="7"/>
  <c r="I27" i="7"/>
  <c r="H27" i="7"/>
  <c r="G27" i="7"/>
  <c r="F27" i="7"/>
  <c r="E27" i="7"/>
  <c r="D27" i="7"/>
  <c r="C27" i="7"/>
  <c r="J26" i="7"/>
  <c r="I26" i="7"/>
  <c r="H26" i="7"/>
  <c r="G26" i="7"/>
  <c r="F26" i="7"/>
  <c r="E26" i="7"/>
  <c r="D26" i="7"/>
  <c r="C26" i="7"/>
  <c r="J25" i="7"/>
  <c r="I25" i="7"/>
  <c r="H25" i="7"/>
  <c r="G25" i="7"/>
  <c r="F25" i="7"/>
  <c r="E25" i="7"/>
  <c r="D25" i="7"/>
  <c r="C25" i="7"/>
  <c r="J24" i="7"/>
  <c r="I24" i="7"/>
  <c r="H24" i="7"/>
  <c r="G24" i="7"/>
  <c r="F24" i="7"/>
  <c r="E24" i="7"/>
  <c r="D24" i="7"/>
  <c r="C24" i="7"/>
  <c r="J23" i="7"/>
  <c r="I23" i="7"/>
  <c r="H23" i="7"/>
  <c r="G23" i="7"/>
  <c r="F23" i="7"/>
  <c r="E23" i="7"/>
  <c r="D23" i="7"/>
  <c r="C23" i="7"/>
  <c r="J22" i="7"/>
  <c r="I22" i="7"/>
  <c r="H22" i="7"/>
  <c r="G22" i="7"/>
  <c r="F22" i="7"/>
  <c r="E22" i="7"/>
  <c r="D22" i="7"/>
  <c r="C22" i="7"/>
  <c r="J21" i="7"/>
  <c r="I21" i="7"/>
  <c r="H21" i="7"/>
  <c r="G21" i="7"/>
  <c r="F21" i="7"/>
  <c r="E21" i="7"/>
  <c r="D21" i="7"/>
  <c r="C21" i="7"/>
  <c r="J20" i="7"/>
  <c r="I20" i="7"/>
  <c r="H20" i="7"/>
  <c r="G20" i="7"/>
  <c r="F20" i="7"/>
  <c r="E20" i="7"/>
  <c r="D20" i="7"/>
  <c r="C20" i="7"/>
  <c r="J19" i="7"/>
  <c r="I19" i="7"/>
  <c r="H19" i="7"/>
  <c r="G19" i="7"/>
  <c r="F19" i="7"/>
  <c r="E19" i="7"/>
  <c r="D19" i="7"/>
  <c r="C19" i="7"/>
  <c r="J18" i="7"/>
  <c r="I18" i="7"/>
  <c r="H18" i="7"/>
  <c r="G18" i="7"/>
  <c r="F18" i="7"/>
  <c r="E18" i="7"/>
  <c r="D18" i="7"/>
  <c r="C18" i="7"/>
  <c r="J17" i="7"/>
  <c r="I17" i="7"/>
  <c r="H17" i="7"/>
  <c r="G17" i="7"/>
  <c r="F17" i="7"/>
  <c r="E17" i="7"/>
  <c r="D17" i="7"/>
  <c r="C17" i="7"/>
  <c r="J16" i="7"/>
  <c r="I16" i="7"/>
  <c r="H16" i="7"/>
  <c r="G16" i="7"/>
  <c r="F16" i="7"/>
  <c r="E16" i="7"/>
  <c r="D16" i="7"/>
  <c r="C16" i="7"/>
  <c r="J15" i="7"/>
  <c r="I15" i="7"/>
  <c r="H15" i="7"/>
  <c r="G15" i="7"/>
  <c r="F15" i="7"/>
  <c r="E15" i="7"/>
  <c r="D15" i="7"/>
  <c r="C15" i="7"/>
  <c r="H10" i="7"/>
  <c r="G10" i="7"/>
  <c r="E10" i="7"/>
  <c r="D10" i="7"/>
  <c r="C10" i="7"/>
  <c r="C5" i="7"/>
  <c r="T6" i="7" l="1"/>
  <c r="J14" i="7" l="1"/>
  <c r="I14" i="7"/>
  <c r="H14" i="7"/>
  <c r="G14" i="7"/>
  <c r="F14" i="7"/>
  <c r="E14" i="7"/>
  <c r="D14" i="7"/>
  <c r="C14" i="7"/>
  <c r="J13" i="7"/>
  <c r="I13" i="7"/>
  <c r="H13" i="7"/>
  <c r="G13" i="7"/>
  <c r="F13" i="7"/>
  <c r="E13" i="7"/>
  <c r="D13" i="7"/>
  <c r="C13" i="7"/>
  <c r="J12" i="7"/>
  <c r="I12" i="7"/>
  <c r="H12" i="7"/>
  <c r="G12" i="7"/>
  <c r="F12" i="7"/>
  <c r="E12" i="7"/>
  <c r="D12" i="7"/>
  <c r="C12" i="7"/>
  <c r="J11" i="7"/>
  <c r="I11" i="7"/>
  <c r="H11" i="7"/>
  <c r="G11" i="7"/>
  <c r="F11" i="7"/>
  <c r="E11" i="7"/>
  <c r="D11" i="7"/>
  <c r="C11" i="7"/>
  <c r="C9" i="7"/>
  <c r="C8" i="7"/>
  <c r="C7" i="7"/>
  <c r="C6" i="7"/>
  <c r="B10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11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l="1"/>
  <c r="B33" i="6" s="1"/>
  <c r="B34" i="6" s="1"/>
  <c r="B35" i="6" s="1"/>
  <c r="B36" i="6" s="1"/>
  <c r="B37" i="6" s="1"/>
  <c r="B38" i="6" s="1"/>
</calcChain>
</file>

<file path=xl/comments1.xml><?xml version="1.0" encoding="utf-8"?>
<comments xmlns="http://schemas.openxmlformats.org/spreadsheetml/2006/main">
  <authors>
    <author>Ichiro Fujii</author>
  </authors>
  <commentLis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T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16</t>
        </r>
      </text>
    </comment>
    <comment ref="T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</t>
        </r>
      </text>
    </comment>
    <comment ref="A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</t>
        </r>
      </text>
    </comment>
    <comment ref="T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</t>
        </r>
      </text>
    </comment>
    <comment ref="A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</t>
        </r>
      </text>
    </comment>
    <comment ref="T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T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</t>
        </r>
      </text>
    </comment>
    <comment ref="T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13</t>
        </r>
      </text>
    </comment>
    <comment ref="A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</t>
        </r>
      </text>
    </comment>
    <comment ref="T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12</t>
        </r>
      </text>
    </comment>
    <comment ref="A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</t>
        </r>
      </text>
    </comment>
    <comment ref="T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</t>
        </r>
      </text>
    </comment>
    <comment ref="A69" authorId="0" shapeId="0">
      <text>
        <r>
          <rPr>
            <b/>
            <sz val="9"/>
            <rFont val="ＭＳ Ｐゴシック"/>
            <family val="3"/>
            <charset val="128"/>
          </rPr>
          <t>1</t>
        </r>
      </text>
    </comment>
    <comment ref="T69" authorId="0" shapeId="0">
      <text>
        <r>
          <rPr>
            <b/>
            <sz val="9"/>
            <rFont val="ＭＳ Ｐゴシック"/>
            <family val="3"/>
            <charset val="128"/>
          </rPr>
          <t>2</t>
        </r>
      </text>
    </comment>
    <comment ref="A73" authorId="0" shapeId="0">
      <text>
        <r>
          <rPr>
            <b/>
            <sz val="9"/>
            <rFont val="ＭＳ Ｐゴシック"/>
            <family val="3"/>
            <charset val="128"/>
          </rPr>
          <t>9</t>
        </r>
      </text>
    </comment>
    <comment ref="T73" authorId="0" shapeId="0">
      <text>
        <r>
          <rPr>
            <b/>
            <sz val="9"/>
            <rFont val="ＭＳ Ｐゴシック"/>
            <family val="3"/>
            <charset val="128"/>
          </rPr>
          <t>15</t>
        </r>
      </text>
    </comment>
    <comment ref="A77" authorId="0" shapeId="0">
      <text>
        <r>
          <rPr>
            <b/>
            <sz val="9"/>
            <rFont val="ＭＳ Ｐゴシック"/>
            <family val="3"/>
            <charset val="128"/>
          </rPr>
          <t>8</t>
        </r>
      </text>
    </comment>
    <comment ref="T77" authorId="0" shapeId="0">
      <text>
        <r>
          <rPr>
            <b/>
            <sz val="9"/>
            <rFont val="ＭＳ Ｐゴシック"/>
            <family val="3"/>
            <charset val="128"/>
          </rPr>
          <t>10</t>
        </r>
      </text>
    </comment>
    <comment ref="T81" authorId="0" shapeId="0">
      <text>
        <r>
          <rPr>
            <b/>
            <sz val="9"/>
            <rFont val="ＭＳ Ｐゴシック"/>
            <family val="3"/>
            <charset val="128"/>
          </rPr>
          <t>7</t>
        </r>
      </text>
    </comment>
    <comment ref="A91" authorId="0" shapeId="0">
      <text>
        <r>
          <rPr>
            <b/>
            <sz val="9"/>
            <rFont val="ＭＳ Ｐゴシック"/>
            <family val="3"/>
            <charset val="128"/>
          </rPr>
          <t>3</t>
        </r>
      </text>
    </comment>
    <comment ref="T91" authorId="0" shapeId="0">
      <text>
        <r>
          <rPr>
            <b/>
            <sz val="9"/>
            <rFont val="ＭＳ Ｐゴシック"/>
            <family val="3"/>
            <charset val="128"/>
          </rPr>
          <t>4</t>
        </r>
      </text>
    </comment>
    <comment ref="A95" authorId="0" shapeId="0">
      <text>
        <r>
          <rPr>
            <b/>
            <sz val="9"/>
            <rFont val="ＭＳ Ｐゴシック"/>
            <family val="3"/>
            <charset val="128"/>
          </rPr>
          <t>14</t>
        </r>
      </text>
    </comment>
    <comment ref="T95" authorId="0" shapeId="0">
      <text>
        <r>
          <rPr>
            <b/>
            <sz val="9"/>
            <rFont val="ＭＳ Ｐゴシック"/>
            <family val="3"/>
            <charset val="128"/>
          </rPr>
          <t>13</t>
        </r>
      </text>
    </comment>
    <comment ref="A99" authorId="0" shapeId="0">
      <text>
        <r>
          <rPr>
            <b/>
            <sz val="9"/>
            <rFont val="ＭＳ Ｐゴシック"/>
            <family val="3"/>
            <charset val="128"/>
          </rPr>
          <t>11</t>
        </r>
      </text>
    </comment>
    <comment ref="T99" authorId="0" shapeId="0">
      <text>
        <r>
          <rPr>
            <b/>
            <sz val="9"/>
            <rFont val="ＭＳ Ｐゴシック"/>
            <family val="3"/>
            <charset val="128"/>
          </rPr>
          <t>12</t>
        </r>
      </text>
    </comment>
    <comment ref="A103" authorId="0" shapeId="0">
      <text>
        <r>
          <rPr>
            <b/>
            <sz val="9"/>
            <rFont val="ＭＳ Ｐゴシック"/>
            <family val="3"/>
            <charset val="128"/>
          </rPr>
          <t>6</t>
        </r>
      </text>
    </comment>
    <comment ref="T103" authorId="0" shapeId="0">
      <text>
        <r>
          <rPr>
            <b/>
            <sz val="9"/>
            <rFont val="ＭＳ Ｐゴシック"/>
            <family val="3"/>
            <charset val="128"/>
          </rPr>
          <t>5</t>
        </r>
      </text>
    </comment>
    <comment ref="A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T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</t>
        </r>
      </text>
    </comment>
    <comment ref="T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</t>
        </r>
      </text>
    </comment>
    <comment ref="A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</t>
        </r>
      </text>
    </comment>
    <comment ref="T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</t>
        </r>
      </text>
    </comment>
    <comment ref="T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</t>
        </r>
      </text>
    </comment>
    <comment ref="A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T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</t>
        </r>
      </text>
    </comment>
    <comment ref="A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</t>
        </r>
      </text>
    </comment>
    <comment ref="T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13</t>
        </r>
      </text>
    </comment>
    <comment ref="A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</t>
        </r>
      </text>
    </comment>
    <comment ref="T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12</t>
        </r>
      </text>
    </comment>
    <comment ref="A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</t>
        </r>
      </text>
    </comment>
    <comment ref="T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</t>
        </r>
      </text>
    </comment>
    <comment ref="A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T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</t>
        </r>
      </text>
    </comment>
    <comment ref="T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</t>
        </r>
      </text>
    </comment>
    <comment ref="A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</t>
        </r>
      </text>
    </comment>
    <comment ref="T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</t>
        </r>
      </text>
    </comment>
    <comment ref="A2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</t>
        </r>
      </text>
    </comment>
    <comment ref="T2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A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T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</t>
        </r>
      </text>
    </comment>
    <comment ref="T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</t>
        </r>
      </text>
    </comment>
    <comment ref="A2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</t>
        </r>
      </text>
    </comment>
    <comment ref="T2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</t>
        </r>
      </text>
    </comment>
    <comment ref="T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</t>
        </r>
      </text>
    </comment>
    <comment ref="A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A2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</t>
        </r>
      </text>
    </comment>
    <comment ref="A2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</t>
        </r>
      </text>
    </comment>
    <comment ref="A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</t>
        </r>
      </text>
    </comment>
    <comment ref="A29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</t>
        </r>
      </text>
    </comment>
    <comment ref="T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29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17</t>
        </r>
      </text>
    </comment>
    <comment ref="T2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18</t>
        </r>
      </text>
    </comment>
    <comment ref="A298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16</t>
        </r>
      </text>
    </comment>
    <comment ref="T2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</t>
        </r>
      </text>
    </comment>
    <comment ref="A30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9</t>
        </r>
      </text>
    </comment>
    <comment ref="T30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10</t>
        </r>
      </text>
    </comment>
    <comment ref="A31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3</t>
        </r>
      </text>
    </comment>
    <comment ref="T31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4</t>
        </r>
      </text>
    </comment>
    <comment ref="A316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19</t>
        </r>
      </text>
    </comment>
    <comment ref="T316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13</t>
        </r>
      </text>
    </comment>
    <comment ref="A32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14</t>
        </r>
      </text>
    </comment>
    <comment ref="T32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12</t>
        </r>
      </text>
    </comment>
    <comment ref="A32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11</t>
        </r>
      </text>
    </comment>
    <comment ref="T32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5</t>
        </r>
      </text>
    </comment>
    <comment ref="A33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6</t>
        </r>
      </text>
    </comment>
    <comment ref="A338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8</t>
        </r>
      </text>
    </comment>
    <comment ref="A34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7</t>
        </r>
      </text>
    </comment>
    <comment ref="A38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</t>
        </r>
      </text>
    </comment>
    <comment ref="T3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38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17</t>
        </r>
      </text>
    </comment>
    <comment ref="T3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18</t>
        </r>
      </text>
    </comment>
    <comment ref="A388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16</t>
        </r>
      </text>
    </comment>
    <comment ref="T3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</t>
        </r>
      </text>
    </comment>
    <comment ref="A39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9</t>
        </r>
      </text>
    </comment>
    <comment ref="T39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10</t>
        </r>
      </text>
    </comment>
    <comment ref="A40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3</t>
        </r>
      </text>
    </comment>
    <comment ref="T40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4</t>
        </r>
      </text>
    </comment>
    <comment ref="A406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19</t>
        </r>
      </text>
    </comment>
    <comment ref="T406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20</t>
        </r>
      </text>
    </comment>
    <comment ref="A41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14</t>
        </r>
      </text>
    </comment>
    <comment ref="T410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13</t>
        </r>
      </text>
    </comment>
    <comment ref="A41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11</t>
        </r>
      </text>
    </comment>
    <comment ref="T41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12</t>
        </r>
      </text>
    </comment>
    <comment ref="A424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5</t>
        </r>
      </text>
    </comment>
    <comment ref="A428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8</t>
        </r>
      </text>
    </comment>
    <comment ref="A432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7</t>
        </r>
      </text>
    </comment>
    <comment ref="A436" authorId="0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>6</t>
        </r>
      </text>
    </comment>
    <comment ref="A4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A4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A4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4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A4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A4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  <comment ref="A5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</t>
        </r>
      </text>
    </comment>
    <comment ref="A5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</t>
        </r>
      </text>
    </comment>
    <comment ref="A5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</t>
        </r>
      </text>
    </comment>
    <comment ref="A5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</t>
        </r>
      </text>
    </comment>
    <comment ref="A5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</t>
        </r>
      </text>
    </comment>
  </commentList>
</comments>
</file>

<file path=xl/sharedStrings.xml><?xml version="1.0" encoding="utf-8"?>
<sst xmlns="http://schemas.openxmlformats.org/spreadsheetml/2006/main" count="1525" uniqueCount="795">
  <si>
    <t xml:space="preserve">男子　１部 </t>
    <rPh sb="0" eb="2">
      <t>ダンシ</t>
    </rPh>
    <phoneticPr fontId="2"/>
  </si>
  <si>
    <t>A</t>
    <phoneticPr fontId="19"/>
  </si>
  <si>
    <t>順位</t>
  </si>
  <si>
    <t>２</t>
  </si>
  <si>
    <t>３</t>
  </si>
  <si>
    <t>４</t>
  </si>
  <si>
    <t>1</t>
  </si>
  <si>
    <t>7</t>
  </si>
  <si>
    <t>2</t>
  </si>
  <si>
    <t>5</t>
  </si>
  <si>
    <t>8</t>
  </si>
  <si>
    <t>５</t>
  </si>
  <si>
    <t>６</t>
  </si>
  <si>
    <t>７</t>
  </si>
  <si>
    <t>８</t>
  </si>
  <si>
    <t>4</t>
  </si>
  <si>
    <t>9</t>
  </si>
  <si>
    <t>6</t>
  </si>
  <si>
    <t>９</t>
  </si>
  <si>
    <t>１０</t>
  </si>
  <si>
    <t>Y0001</t>
  </si>
  <si>
    <t>１１</t>
  </si>
  <si>
    <t>Y0002</t>
  </si>
  <si>
    <t>１２</t>
  </si>
  <si>
    <t>Y0003</t>
  </si>
  <si>
    <t>3</t>
  </si>
  <si>
    <t>１３</t>
  </si>
  <si>
    <t>Y0004</t>
  </si>
  <si>
    <t>１４</t>
  </si>
  <si>
    <t>決勝</t>
    <rPh sb="0" eb="2">
      <t>ケッショウ</t>
    </rPh>
    <phoneticPr fontId="19"/>
  </si>
  <si>
    <t>Ａ３位</t>
    <rPh sb="2" eb="3">
      <t>イ</t>
    </rPh>
    <phoneticPr fontId="23"/>
  </si>
  <si>
    <t xml:space="preserve">男子　２部 </t>
    <rPh sb="0" eb="2">
      <t>ダンシ</t>
    </rPh>
    <phoneticPr fontId="2"/>
  </si>
  <si>
    <t>A</t>
  </si>
  <si>
    <t>勝敗</t>
  </si>
  <si>
    <t>B</t>
  </si>
  <si>
    <t>１</t>
  </si>
  <si>
    <t>13</t>
  </si>
  <si>
    <t>14</t>
  </si>
  <si>
    <t>１５</t>
  </si>
  <si>
    <t>１６</t>
  </si>
  <si>
    <t>１７</t>
  </si>
  <si>
    <t>１８</t>
  </si>
  <si>
    <t>C</t>
  </si>
  <si>
    <t>１９</t>
  </si>
  <si>
    <t>２０</t>
  </si>
  <si>
    <t>２１</t>
  </si>
  <si>
    <t>２２</t>
  </si>
  <si>
    <t>15</t>
  </si>
  <si>
    <t>11</t>
  </si>
  <si>
    <t>17</t>
  </si>
  <si>
    <t>２３</t>
  </si>
  <si>
    <t>２４</t>
  </si>
  <si>
    <t>16</t>
  </si>
  <si>
    <t>10</t>
  </si>
  <si>
    <t>18</t>
  </si>
  <si>
    <t>12</t>
  </si>
  <si>
    <t>19</t>
  </si>
  <si>
    <t>20</t>
  </si>
  <si>
    <t>Ａ２位</t>
    <rPh sb="2" eb="3">
      <t>イ</t>
    </rPh>
    <phoneticPr fontId="23"/>
  </si>
  <si>
    <t>B２位</t>
    <rPh sb="2" eb="3">
      <t>イ</t>
    </rPh>
    <phoneticPr fontId="23"/>
  </si>
  <si>
    <t xml:space="preserve">男子　３部 </t>
    <rPh sb="0" eb="2">
      <t>ダンシ</t>
    </rPh>
    <phoneticPr fontId="2"/>
  </si>
  <si>
    <t>２５</t>
  </si>
  <si>
    <t>A0001</t>
  </si>
  <si>
    <t>A0002</t>
  </si>
  <si>
    <t>A0003</t>
  </si>
  <si>
    <t>A0004</t>
  </si>
  <si>
    <t xml:space="preserve">女子　１部 </t>
    <rPh sb="0" eb="2">
      <t>ジョシ</t>
    </rPh>
    <phoneticPr fontId="2"/>
  </si>
  <si>
    <t xml:space="preserve">女子　２部  </t>
    <rPh sb="0" eb="2">
      <t>ジョシ</t>
    </rPh>
    <rPh sb="4" eb="5">
      <t>ブ</t>
    </rPh>
    <phoneticPr fontId="2"/>
  </si>
  <si>
    <t>Ｌ２－３</t>
  </si>
  <si>
    <t>A0005</t>
  </si>
  <si>
    <t xml:space="preserve">女子　３部  </t>
    <rPh sb="0" eb="2">
      <t>ジョシ</t>
    </rPh>
    <rPh sb="4" eb="5">
      <t>ブ</t>
    </rPh>
    <phoneticPr fontId="2"/>
  </si>
  <si>
    <t>Ｌ３－１９</t>
  </si>
  <si>
    <t>Ｌ３－２０</t>
  </si>
  <si>
    <t>21</t>
  </si>
  <si>
    <t>A0006</t>
  </si>
  <si>
    <t xml:space="preserve">女子　７０代  </t>
    <rPh sb="0" eb="2">
      <t>ジョシ</t>
    </rPh>
    <rPh sb="5" eb="6">
      <t>ダイ</t>
    </rPh>
    <phoneticPr fontId="2"/>
  </si>
  <si>
    <t>B0001</t>
  </si>
  <si>
    <t>B0002</t>
  </si>
  <si>
    <t>B0003</t>
  </si>
  <si>
    <t>２０２４．５．２２</t>
    <phoneticPr fontId="8"/>
  </si>
  <si>
    <t>タ　イ　ム　テ　ー　ブ　ル</t>
    <phoneticPr fontId="8"/>
  </si>
  <si>
    <t>試合間隔</t>
    <rPh sb="0" eb="2">
      <t>シアイ</t>
    </rPh>
    <rPh sb="2" eb="4">
      <t>カンカク</t>
    </rPh>
    <phoneticPr fontId="2"/>
  </si>
  <si>
    <t>　</t>
    <phoneticPr fontId="2"/>
  </si>
  <si>
    <t>＜競技・審判上の注意＞</t>
    <rPh sb="1" eb="3">
      <t>キョウギ</t>
    </rPh>
    <rPh sb="4" eb="6">
      <t>シンパン</t>
    </rPh>
    <rPh sb="6" eb="7">
      <t>ジョウ</t>
    </rPh>
    <rPh sb="8" eb="10">
      <t>チュウイ</t>
    </rPh>
    <phoneticPr fontId="8"/>
  </si>
  <si>
    <t>１．本大会は日本バドミントン協会競技規則により実施します。但し、会場ルールとして</t>
    <rPh sb="2" eb="5">
      <t>ホンタイカイ</t>
    </rPh>
    <rPh sb="6" eb="8">
      <t>ニホン</t>
    </rPh>
    <rPh sb="14" eb="16">
      <t>キョウカイ</t>
    </rPh>
    <rPh sb="16" eb="18">
      <t>キョウギ</t>
    </rPh>
    <rPh sb="18" eb="20">
      <t>キソク</t>
    </rPh>
    <rPh sb="23" eb="25">
      <t>ジッシ</t>
    </rPh>
    <rPh sb="29" eb="30">
      <t>タダ</t>
    </rPh>
    <rPh sb="32" eb="34">
      <t>カイジョウ</t>
    </rPh>
    <phoneticPr fontId="8"/>
  </si>
  <si>
    <r>
      <t>・</t>
    </r>
    <r>
      <rPr>
        <b/>
        <sz val="12"/>
        <rFont val="ＭＳ Ｐゴシック"/>
        <family val="3"/>
        <charset val="128"/>
      </rPr>
      <t>試合は全て</t>
    </r>
    <r>
      <rPr>
        <sz val="12"/>
        <rFont val="ＭＳ Ｐゴシック"/>
        <family val="3"/>
        <charset val="128"/>
      </rPr>
      <t>２１ﾎﾟｲﾝﾄ打ち切り２ｹﾞｰﾑ、ﾌｧｲﾅﾙは１１ﾎﾟｲﾝﾄ打ち切りチェンジエンドなし</t>
    </r>
    <rPh sb="1" eb="3">
      <t>シアイ</t>
    </rPh>
    <rPh sb="4" eb="5">
      <t>スベ</t>
    </rPh>
    <rPh sb="13" eb="14">
      <t>ウ</t>
    </rPh>
    <rPh sb="15" eb="16">
      <t>キ</t>
    </rPh>
    <rPh sb="36" eb="37">
      <t>ウ</t>
    </rPh>
    <rPh sb="38" eb="39">
      <t>キ</t>
    </rPh>
    <phoneticPr fontId="2"/>
  </si>
  <si>
    <t>・第２ゲームとファイナルゲームの間のインターバルはありません。</t>
    <rPh sb="1" eb="2">
      <t>ダイ</t>
    </rPh>
    <rPh sb="16" eb="17">
      <t>カン</t>
    </rPh>
    <phoneticPr fontId="8"/>
  </si>
  <si>
    <t>２．進行状況によりコートの変更をする場合がありますので、本部の放送に注意して指示に従って下さい。</t>
    <rPh sb="2" eb="4">
      <t>シンコウ</t>
    </rPh>
    <rPh sb="4" eb="6">
      <t>ジョウキョウ</t>
    </rPh>
    <rPh sb="13" eb="15">
      <t>ヘンコウ</t>
    </rPh>
    <rPh sb="18" eb="20">
      <t>バアイ</t>
    </rPh>
    <rPh sb="28" eb="30">
      <t>ホンブ</t>
    </rPh>
    <rPh sb="31" eb="33">
      <t>ホウソウ</t>
    </rPh>
    <rPh sb="34" eb="36">
      <t>チュウイ</t>
    </rPh>
    <rPh sb="38" eb="40">
      <t>シジ</t>
    </rPh>
    <rPh sb="41" eb="42">
      <t>シタガ</t>
    </rPh>
    <rPh sb="44" eb="45">
      <t>クダ</t>
    </rPh>
    <phoneticPr fontId="8"/>
  </si>
  <si>
    <t>３．審判は、敗者に次の主審・線審を、勝者の１人に線審をお願いします。</t>
    <rPh sb="2" eb="4">
      <t>シンパン</t>
    </rPh>
    <rPh sb="6" eb="8">
      <t>ハイシャ</t>
    </rPh>
    <rPh sb="9" eb="10">
      <t>ツギ</t>
    </rPh>
    <rPh sb="11" eb="13">
      <t>シュシン</t>
    </rPh>
    <rPh sb="14" eb="15">
      <t>セン</t>
    </rPh>
    <rPh sb="15" eb="16">
      <t>シン</t>
    </rPh>
    <rPh sb="18" eb="20">
      <t>ショウシャ</t>
    </rPh>
    <rPh sb="22" eb="23">
      <t>ヒト</t>
    </rPh>
    <rPh sb="24" eb="26">
      <t>センシン</t>
    </rPh>
    <rPh sb="28" eb="29">
      <t>ネガ</t>
    </rPh>
    <phoneticPr fontId="8"/>
  </si>
  <si>
    <t>また、各コートの第１試合の審判については第２試合の選手にお願いします。</t>
    <rPh sb="3" eb="4">
      <t>カク</t>
    </rPh>
    <rPh sb="8" eb="9">
      <t>ダイ</t>
    </rPh>
    <rPh sb="10" eb="12">
      <t>シアイ</t>
    </rPh>
    <rPh sb="13" eb="15">
      <t>シンパン</t>
    </rPh>
    <rPh sb="20" eb="21">
      <t>ダイ</t>
    </rPh>
    <rPh sb="22" eb="24">
      <t>シアイ</t>
    </rPh>
    <rPh sb="25" eb="27">
      <t>センシュ</t>
    </rPh>
    <rPh sb="29" eb="30">
      <t>ネガ</t>
    </rPh>
    <phoneticPr fontId="8"/>
  </si>
  <si>
    <t>４．リーグ内の順位の決定は次の通りです。</t>
    <rPh sb="5" eb="6">
      <t>ナイ</t>
    </rPh>
    <rPh sb="7" eb="9">
      <t>ジュンイ</t>
    </rPh>
    <rPh sb="10" eb="12">
      <t>ケッテイ</t>
    </rPh>
    <rPh sb="13" eb="14">
      <t>ツギ</t>
    </rPh>
    <rPh sb="15" eb="16">
      <t>トオ</t>
    </rPh>
    <phoneticPr fontId="8"/>
  </si>
  <si>
    <t>①勝ち数　　②勝ちゲーム率　　③得失点率　　④直接対決の勝者</t>
    <rPh sb="1" eb="2">
      <t>カ</t>
    </rPh>
    <rPh sb="3" eb="4">
      <t>スウ</t>
    </rPh>
    <rPh sb="7" eb="8">
      <t>カ</t>
    </rPh>
    <rPh sb="12" eb="13">
      <t>リツ</t>
    </rPh>
    <rPh sb="16" eb="19">
      <t>トクシッテン</t>
    </rPh>
    <rPh sb="19" eb="20">
      <t>リツ</t>
    </rPh>
    <rPh sb="23" eb="25">
      <t>チョクセツ</t>
    </rPh>
    <rPh sb="25" eb="27">
      <t>タイケツ</t>
    </rPh>
    <rPh sb="28" eb="30">
      <t>ショウシャ</t>
    </rPh>
    <phoneticPr fontId="8"/>
  </si>
  <si>
    <t>※中学校側の駐車場は１８時で締まります。その後は翌日まで出庫出来なくなりますので</t>
    <rPh sb="1" eb="4">
      <t>チュウガッコウ</t>
    </rPh>
    <rPh sb="4" eb="5">
      <t>ガワ</t>
    </rPh>
    <rPh sb="6" eb="9">
      <t>チュウシャジョウ</t>
    </rPh>
    <rPh sb="12" eb="13">
      <t>ジ</t>
    </rPh>
    <rPh sb="14" eb="15">
      <t>シ</t>
    </rPh>
    <rPh sb="22" eb="23">
      <t>ゴ</t>
    </rPh>
    <rPh sb="24" eb="26">
      <t>ヨクジツ</t>
    </rPh>
    <rPh sb="28" eb="30">
      <t>シュッコ</t>
    </rPh>
    <rPh sb="30" eb="32">
      <t>デキ</t>
    </rPh>
    <phoneticPr fontId="2"/>
  </si>
  <si>
    <t xml:space="preserve">   駐車されている方は１８時前に必ず移動されるよう対応お願いします。</t>
    <rPh sb="17" eb="18">
      <t>カナラ</t>
    </rPh>
    <phoneticPr fontId="2"/>
  </si>
  <si>
    <t>勝敗</t>
    <phoneticPr fontId="2"/>
  </si>
  <si>
    <t>B</t>
    <phoneticPr fontId="19"/>
  </si>
  <si>
    <t>C0001</t>
  </si>
  <si>
    <t>C0002</t>
  </si>
  <si>
    <t>C0003</t>
  </si>
  <si>
    <t>C0004</t>
  </si>
  <si>
    <t>C0005</t>
  </si>
  <si>
    <t>C0006</t>
  </si>
  <si>
    <t>決勝リーグ</t>
    <rPh sb="0" eb="2">
      <t>ケッショウ</t>
    </rPh>
    <phoneticPr fontId="19"/>
  </si>
  <si>
    <t>C</t>
    <phoneticPr fontId="19"/>
  </si>
  <si>
    <t>１位</t>
    <rPh sb="1" eb="2">
      <t>イ</t>
    </rPh>
    <phoneticPr fontId="2"/>
  </si>
  <si>
    <t>B0004</t>
  </si>
  <si>
    <t>B0005</t>
  </si>
  <si>
    <t>D0001</t>
  </si>
  <si>
    <t>D992</t>
  </si>
  <si>
    <t>D0003</t>
  </si>
  <si>
    <t>D0004</t>
  </si>
  <si>
    <t>B0006</t>
  </si>
  <si>
    <t>D0005</t>
  </si>
  <si>
    <t>D0006</t>
  </si>
  <si>
    <t>Ａ１位</t>
    <rPh sb="2" eb="3">
      <t>イ</t>
    </rPh>
    <phoneticPr fontId="2"/>
  </si>
  <si>
    <t>D１位</t>
    <rPh sb="2" eb="3">
      <t>イ</t>
    </rPh>
    <phoneticPr fontId="2"/>
  </si>
  <si>
    <t>C１位</t>
    <rPh sb="2" eb="3">
      <t>イ</t>
    </rPh>
    <phoneticPr fontId="2"/>
  </si>
  <si>
    <t>Ｂ１位</t>
    <rPh sb="2" eb="3">
      <t>イ</t>
    </rPh>
    <phoneticPr fontId="2"/>
  </si>
  <si>
    <t>1</t>
    <phoneticPr fontId="19"/>
  </si>
  <si>
    <t>3</t>
    <phoneticPr fontId="19"/>
  </si>
  <si>
    <t>7</t>
    <phoneticPr fontId="19"/>
  </si>
  <si>
    <t>6</t>
    <phoneticPr fontId="19"/>
  </si>
  <si>
    <t>8</t>
    <phoneticPr fontId="19"/>
  </si>
  <si>
    <t>2</t>
    <phoneticPr fontId="19"/>
  </si>
  <si>
    <t xml:space="preserve">女子　７５代  </t>
    <rPh sb="0" eb="2">
      <t>ジョシ</t>
    </rPh>
    <rPh sb="5" eb="6">
      <t>ダイ</t>
    </rPh>
    <phoneticPr fontId="2"/>
  </si>
  <si>
    <t>M-</t>
  </si>
  <si>
    <t>MD02</t>
  </si>
  <si>
    <t>M60-</t>
  </si>
  <si>
    <t>6MD</t>
  </si>
  <si>
    <t>L1-</t>
  </si>
  <si>
    <t>LD01</t>
  </si>
  <si>
    <t>6LD</t>
  </si>
  <si>
    <t>L70-</t>
  </si>
  <si>
    <t>7LD</t>
  </si>
  <si>
    <t>Ｌ75-</t>
  </si>
  <si>
    <t>8LD</t>
  </si>
  <si>
    <t>エキストラマッチ</t>
    <phoneticPr fontId="19"/>
  </si>
  <si>
    <t>Y0005</t>
  </si>
  <si>
    <t xml:space="preserve">男子　60-75代 </t>
    <rPh sb="0" eb="2">
      <t>ダンシ</t>
    </rPh>
    <rPh sb="8" eb="9">
      <t>ダイ</t>
    </rPh>
    <phoneticPr fontId="2"/>
  </si>
  <si>
    <t>5</t>
    <phoneticPr fontId="19"/>
  </si>
  <si>
    <t>Ｍ60－２</t>
    <phoneticPr fontId="2"/>
  </si>
  <si>
    <t>Ｌ２－２</t>
  </si>
  <si>
    <t>Y0006</t>
  </si>
  <si>
    <t>エキストラマッチ</t>
    <phoneticPr fontId="19"/>
  </si>
  <si>
    <t>２０２５．1．１８</t>
    <phoneticPr fontId="8"/>
  </si>
  <si>
    <t>１</t>
    <phoneticPr fontId="19"/>
  </si>
  <si>
    <t>1</t>
    <phoneticPr fontId="19"/>
  </si>
  <si>
    <t>9</t>
    <phoneticPr fontId="19"/>
  </si>
  <si>
    <t>17</t>
    <phoneticPr fontId="19"/>
  </si>
  <si>
    <t>3</t>
    <phoneticPr fontId="19"/>
  </si>
  <si>
    <t>11</t>
    <phoneticPr fontId="19"/>
  </si>
  <si>
    <t>19</t>
    <phoneticPr fontId="19"/>
  </si>
  <si>
    <t>18</t>
    <phoneticPr fontId="19"/>
  </si>
  <si>
    <t>10</t>
    <phoneticPr fontId="19"/>
  </si>
  <si>
    <t>20</t>
    <phoneticPr fontId="19"/>
  </si>
  <si>
    <t>12</t>
    <phoneticPr fontId="19"/>
  </si>
  <si>
    <t>D0002</t>
  </si>
  <si>
    <t>2</t>
    <phoneticPr fontId="19"/>
  </si>
  <si>
    <t>4</t>
    <phoneticPr fontId="19"/>
  </si>
  <si>
    <t>C</t>
    <phoneticPr fontId="19"/>
  </si>
  <si>
    <t>勝敗</t>
    <phoneticPr fontId="2"/>
  </si>
  <si>
    <t>D</t>
    <phoneticPr fontId="19"/>
  </si>
  <si>
    <t>5</t>
    <phoneticPr fontId="19"/>
  </si>
  <si>
    <t>13</t>
    <phoneticPr fontId="19"/>
  </si>
  <si>
    <t>21</t>
    <phoneticPr fontId="19"/>
  </si>
  <si>
    <t>7</t>
    <phoneticPr fontId="19"/>
  </si>
  <si>
    <t>15</t>
    <phoneticPr fontId="19"/>
  </si>
  <si>
    <t>23</t>
    <phoneticPr fontId="19"/>
  </si>
  <si>
    <t>２６</t>
  </si>
  <si>
    <t>２７</t>
  </si>
  <si>
    <t>２８</t>
  </si>
  <si>
    <t>22</t>
    <phoneticPr fontId="19"/>
  </si>
  <si>
    <t>14</t>
    <phoneticPr fontId="19"/>
  </si>
  <si>
    <t>24</t>
    <phoneticPr fontId="19"/>
  </si>
  <si>
    <t>16</t>
    <phoneticPr fontId="19"/>
  </si>
  <si>
    <t>6</t>
    <phoneticPr fontId="19"/>
  </si>
  <si>
    <t>8</t>
    <phoneticPr fontId="19"/>
  </si>
  <si>
    <t>25</t>
    <phoneticPr fontId="2"/>
  </si>
  <si>
    <t>26</t>
    <phoneticPr fontId="2"/>
  </si>
  <si>
    <t>27</t>
    <phoneticPr fontId="2"/>
  </si>
  <si>
    <t>MD01</t>
    <phoneticPr fontId="19"/>
  </si>
  <si>
    <t>A</t>
    <phoneticPr fontId="19"/>
  </si>
  <si>
    <t>B</t>
    <phoneticPr fontId="19"/>
  </si>
  <si>
    <t>勝敗</t>
    <phoneticPr fontId="2"/>
  </si>
  <si>
    <t>１</t>
    <phoneticPr fontId="19"/>
  </si>
  <si>
    <t>22</t>
    <phoneticPr fontId="2"/>
  </si>
  <si>
    <t>23</t>
    <phoneticPr fontId="2"/>
  </si>
  <si>
    <t>MD03</t>
    <phoneticPr fontId="19"/>
  </si>
  <si>
    <t>2</t>
    <phoneticPr fontId="19"/>
  </si>
  <si>
    <t>4</t>
    <phoneticPr fontId="19"/>
  </si>
  <si>
    <t>6MD</t>
    <phoneticPr fontId="19"/>
  </si>
  <si>
    <t>A</t>
    <phoneticPr fontId="19"/>
  </si>
  <si>
    <t>１</t>
    <phoneticPr fontId="19"/>
  </si>
  <si>
    <t>１８</t>
    <phoneticPr fontId="19"/>
  </si>
  <si>
    <t>１６</t>
    <phoneticPr fontId="19"/>
  </si>
  <si>
    <t>Ａ</t>
    <phoneticPr fontId="2"/>
  </si>
  <si>
    <t>C</t>
    <phoneticPr fontId="2"/>
  </si>
  <si>
    <t>B</t>
    <phoneticPr fontId="2"/>
  </si>
  <si>
    <t>Ａリーグ</t>
    <phoneticPr fontId="2"/>
  </si>
  <si>
    <t>Cリーグ</t>
    <phoneticPr fontId="2"/>
  </si>
  <si>
    <t>17</t>
    <phoneticPr fontId="19"/>
  </si>
  <si>
    <t>Bリーグ</t>
    <phoneticPr fontId="2"/>
  </si>
  <si>
    <t>ＬD01</t>
    <phoneticPr fontId="19"/>
  </si>
  <si>
    <t>22</t>
  </si>
  <si>
    <t>E0001</t>
  </si>
  <si>
    <t>23</t>
  </si>
  <si>
    <t>E0002</t>
  </si>
  <si>
    <t>E0003</t>
  </si>
  <si>
    <t>勝敗</t>
    <phoneticPr fontId="2"/>
  </si>
  <si>
    <t>D</t>
  </si>
  <si>
    <t>勝敗</t>
    <phoneticPr fontId="2"/>
  </si>
  <si>
    <t>D</t>
    <phoneticPr fontId="19"/>
  </si>
  <si>
    <t>24</t>
  </si>
  <si>
    <t>26</t>
  </si>
  <si>
    <t>25</t>
  </si>
  <si>
    <t>27</t>
  </si>
  <si>
    <t>E</t>
    <phoneticPr fontId="19"/>
  </si>
  <si>
    <t>A1位</t>
    <rPh sb="2" eb="3">
      <t>イ</t>
    </rPh>
    <phoneticPr fontId="2"/>
  </si>
  <si>
    <t>C1位</t>
    <phoneticPr fontId="19"/>
  </si>
  <si>
    <t>30</t>
  </si>
  <si>
    <t>E1位</t>
    <phoneticPr fontId="2"/>
  </si>
  <si>
    <t>B1位</t>
    <phoneticPr fontId="2"/>
  </si>
  <si>
    <t>D1位</t>
    <phoneticPr fontId="2"/>
  </si>
  <si>
    <t>ＬD02</t>
    <phoneticPr fontId="19"/>
  </si>
  <si>
    <t>E0004</t>
  </si>
  <si>
    <t>２９</t>
  </si>
  <si>
    <t>E0005</t>
  </si>
  <si>
    <t>28</t>
  </si>
  <si>
    <t>３０</t>
  </si>
  <si>
    <t>E0006</t>
  </si>
  <si>
    <t>３１</t>
  </si>
  <si>
    <t>３２</t>
  </si>
  <si>
    <t>３３</t>
  </si>
  <si>
    <t>３４</t>
  </si>
  <si>
    <t>３５</t>
  </si>
  <si>
    <t>３６</t>
  </si>
  <si>
    <t>E</t>
  </si>
  <si>
    <t>E</t>
    <phoneticPr fontId="19"/>
  </si>
  <si>
    <t>29</t>
  </si>
  <si>
    <t>C1位</t>
    <phoneticPr fontId="19"/>
  </si>
  <si>
    <t>B1位</t>
    <rPh sb="2" eb="3">
      <t>イ</t>
    </rPh>
    <phoneticPr fontId="19"/>
  </si>
  <si>
    <t>ＬD03</t>
    <phoneticPr fontId="19"/>
  </si>
  <si>
    <t xml:space="preserve">女子　６５代  </t>
    <rPh sb="0" eb="2">
      <t>ジョシ</t>
    </rPh>
    <rPh sb="5" eb="6">
      <t>ダイ</t>
    </rPh>
    <phoneticPr fontId="2"/>
  </si>
  <si>
    <t>１</t>
    <phoneticPr fontId="19"/>
  </si>
  <si>
    <t>勝敗</t>
    <phoneticPr fontId="2"/>
  </si>
  <si>
    <t>3</t>
    <phoneticPr fontId="19"/>
  </si>
  <si>
    <t>1</t>
    <phoneticPr fontId="19"/>
  </si>
  <si>
    <t>A0007</t>
  </si>
  <si>
    <t>A0008</t>
  </si>
  <si>
    <t>A0009</t>
  </si>
  <si>
    <t>A0010</t>
  </si>
  <si>
    <t>65代・３位</t>
    <rPh sb="2" eb="3">
      <t>ダイ</t>
    </rPh>
    <rPh sb="5" eb="6">
      <t>イ</t>
    </rPh>
    <phoneticPr fontId="23"/>
  </si>
  <si>
    <t>70代・３位</t>
    <rPh sb="5" eb="6">
      <t>イ</t>
    </rPh>
    <phoneticPr fontId="23"/>
  </si>
  <si>
    <t>65代・２位</t>
    <rPh sb="5" eb="6">
      <t>イ</t>
    </rPh>
    <phoneticPr fontId="23"/>
  </si>
  <si>
    <t>70代・２位</t>
    <rPh sb="5" eb="6">
      <t>イ</t>
    </rPh>
    <phoneticPr fontId="23"/>
  </si>
  <si>
    <t>65代・１位</t>
    <rPh sb="5" eb="6">
      <t>イ</t>
    </rPh>
    <phoneticPr fontId="23"/>
  </si>
  <si>
    <t>70代・１位</t>
    <rPh sb="5" eb="6">
      <t>イ</t>
    </rPh>
    <phoneticPr fontId="23"/>
  </si>
  <si>
    <r>
      <t>*</t>
    </r>
    <r>
      <rPr>
        <sz val="11"/>
        <rFont val="ＭＳ Ｐゴシック"/>
        <family val="3"/>
        <charset val="128"/>
      </rPr>
      <t>エキストラマッチがあります。</t>
    </r>
    <phoneticPr fontId="2"/>
  </si>
  <si>
    <t>7LD</t>
    <phoneticPr fontId="2"/>
  </si>
  <si>
    <t>20</t>
    <phoneticPr fontId="2"/>
  </si>
  <si>
    <t>Ｅ３位</t>
    <rPh sb="2" eb="3">
      <t>イ</t>
    </rPh>
    <phoneticPr fontId="23"/>
  </si>
  <si>
    <t>Ｅ２位</t>
    <rPh sb="2" eb="3">
      <t>イ</t>
    </rPh>
    <phoneticPr fontId="23"/>
  </si>
  <si>
    <t>33</t>
    <phoneticPr fontId="2"/>
  </si>
  <si>
    <t>E1位</t>
    <phoneticPr fontId="2"/>
  </si>
  <si>
    <t>D１位</t>
    <phoneticPr fontId="2"/>
  </si>
  <si>
    <t>33</t>
    <phoneticPr fontId="2"/>
  </si>
  <si>
    <t>Ｍ60－３</t>
    <phoneticPr fontId="2"/>
  </si>
  <si>
    <t>Ｍ60－４</t>
    <phoneticPr fontId="2"/>
  </si>
  <si>
    <t>Ｍ１－９</t>
    <phoneticPr fontId="2"/>
  </si>
  <si>
    <t>Ｍ１－１０</t>
    <phoneticPr fontId="2"/>
  </si>
  <si>
    <t>Ｍ１－１１</t>
    <phoneticPr fontId="2"/>
  </si>
  <si>
    <t>Ｍ１－１２</t>
    <phoneticPr fontId="2"/>
  </si>
  <si>
    <t>Ｍ１－１３</t>
    <phoneticPr fontId="2"/>
  </si>
  <si>
    <t>Ｍ１－１４</t>
    <phoneticPr fontId="2"/>
  </si>
  <si>
    <t>Ｍ１－１５</t>
    <phoneticPr fontId="2"/>
  </si>
  <si>
    <t>Ｍ１－１６</t>
    <phoneticPr fontId="2"/>
  </si>
  <si>
    <t>Ｍ60－５</t>
    <phoneticPr fontId="2"/>
  </si>
  <si>
    <t>Ｍ60－６</t>
    <phoneticPr fontId="2"/>
  </si>
  <si>
    <t>Ｍ60－７</t>
    <phoneticPr fontId="2"/>
  </si>
  <si>
    <t>Ｍ60－８</t>
    <phoneticPr fontId="2"/>
  </si>
  <si>
    <t>Ｍ１－１７</t>
    <phoneticPr fontId="2"/>
  </si>
  <si>
    <t>Ｍ１－１８</t>
    <phoneticPr fontId="2"/>
  </si>
  <si>
    <t>Ｍ１－１９</t>
    <phoneticPr fontId="2"/>
  </si>
  <si>
    <t>Ｍ１－２０</t>
    <phoneticPr fontId="2"/>
  </si>
  <si>
    <t>Ｍ１－２１</t>
    <phoneticPr fontId="2"/>
  </si>
  <si>
    <t>Ｍ１－２２</t>
    <phoneticPr fontId="2"/>
  </si>
  <si>
    <t>Ｍ１－２３</t>
    <phoneticPr fontId="2"/>
  </si>
  <si>
    <t>Ｍ１－２４</t>
    <phoneticPr fontId="2"/>
  </si>
  <si>
    <t>Ｍ60－９</t>
    <phoneticPr fontId="2"/>
  </si>
  <si>
    <t>Ｍ60－１０</t>
    <phoneticPr fontId="2"/>
  </si>
  <si>
    <t>Ｍ60－１１</t>
    <phoneticPr fontId="2"/>
  </si>
  <si>
    <t>Ｍ60－１２</t>
    <phoneticPr fontId="2"/>
  </si>
  <si>
    <t>Ｍ１－２５</t>
    <phoneticPr fontId="2"/>
  </si>
  <si>
    <t>Ｍ１－２６</t>
    <phoneticPr fontId="2"/>
  </si>
  <si>
    <t>Ｍ２－１</t>
    <phoneticPr fontId="2"/>
  </si>
  <si>
    <t>Ｍ２－２</t>
    <phoneticPr fontId="2"/>
  </si>
  <si>
    <t>Ｍ１－２７</t>
    <phoneticPr fontId="2"/>
  </si>
  <si>
    <t>Ｍ２－３</t>
    <phoneticPr fontId="2"/>
  </si>
  <si>
    <t>Ｍ２－４</t>
    <phoneticPr fontId="2"/>
  </si>
  <si>
    <t>Ｍ２－５</t>
    <phoneticPr fontId="2"/>
  </si>
  <si>
    <t>Ｍ２－６</t>
    <phoneticPr fontId="2"/>
  </si>
  <si>
    <t>Ｍ２－７</t>
    <phoneticPr fontId="2"/>
  </si>
  <si>
    <t>Ｍ２－８</t>
    <phoneticPr fontId="2"/>
  </si>
  <si>
    <t>Ｍ２－９</t>
    <phoneticPr fontId="2"/>
  </si>
  <si>
    <t>Ｍ２－１０</t>
    <phoneticPr fontId="2"/>
  </si>
  <si>
    <t>Ｍ２－１１</t>
    <phoneticPr fontId="2"/>
  </si>
  <si>
    <t>Ｍ２－１２</t>
    <phoneticPr fontId="2"/>
  </si>
  <si>
    <t>Ｍ２－１３</t>
    <phoneticPr fontId="2"/>
  </si>
  <si>
    <t>Ｍ２－１４</t>
    <phoneticPr fontId="2"/>
  </si>
  <si>
    <t>Ｍ２－１５</t>
    <phoneticPr fontId="2"/>
  </si>
  <si>
    <t>Ｍ２－１６</t>
    <phoneticPr fontId="2"/>
  </si>
  <si>
    <t>Ｍ２－１７</t>
    <phoneticPr fontId="2"/>
  </si>
  <si>
    <t>Ｍ２－１８</t>
    <phoneticPr fontId="2"/>
  </si>
  <si>
    <t>Ｍ２－１９</t>
    <phoneticPr fontId="2"/>
  </si>
  <si>
    <t>Ｍ２－２０</t>
    <phoneticPr fontId="2"/>
  </si>
  <si>
    <t>Ｍ２－２１</t>
    <phoneticPr fontId="2"/>
  </si>
  <si>
    <t>Ｍ２－２２</t>
    <phoneticPr fontId="2"/>
  </si>
  <si>
    <t>Ｍ２－２３</t>
    <phoneticPr fontId="2"/>
  </si>
  <si>
    <t>Ｍ３－１</t>
    <phoneticPr fontId="2"/>
  </si>
  <si>
    <t>Ｍ３－２</t>
    <phoneticPr fontId="2"/>
  </si>
  <si>
    <t>Ｍ３－３</t>
    <phoneticPr fontId="2"/>
  </si>
  <si>
    <t>Ｍ３－５</t>
    <phoneticPr fontId="2"/>
  </si>
  <si>
    <t>Ｍ３－７</t>
    <phoneticPr fontId="2"/>
  </si>
  <si>
    <t>Ｍ３－９</t>
    <phoneticPr fontId="2"/>
  </si>
  <si>
    <t>Ｍ３－１１</t>
    <phoneticPr fontId="2"/>
  </si>
  <si>
    <t>Ｍ３－４</t>
    <phoneticPr fontId="2"/>
  </si>
  <si>
    <t>Ｍ３－６</t>
    <phoneticPr fontId="2"/>
  </si>
  <si>
    <t>Ｍ３－８</t>
    <phoneticPr fontId="2"/>
  </si>
  <si>
    <t>Ｍ３－１０</t>
    <phoneticPr fontId="2"/>
  </si>
  <si>
    <t>Ｍ３－１２</t>
    <phoneticPr fontId="2"/>
  </si>
  <si>
    <t>Ｌ１－６</t>
    <phoneticPr fontId="2"/>
  </si>
  <si>
    <t>Ｌ１－７</t>
    <phoneticPr fontId="2"/>
  </si>
  <si>
    <t>Ｌ１－８</t>
    <phoneticPr fontId="2"/>
  </si>
  <si>
    <t>Ｌ１－９</t>
    <phoneticPr fontId="2"/>
  </si>
  <si>
    <t>Ｌ１－１０</t>
    <phoneticPr fontId="2"/>
  </si>
  <si>
    <t>Ｌ７０－１</t>
    <phoneticPr fontId="2"/>
  </si>
  <si>
    <t>Ｌ７５－３</t>
    <phoneticPr fontId="2"/>
  </si>
  <si>
    <t>Ｌ１－１１</t>
    <phoneticPr fontId="2"/>
  </si>
  <si>
    <t>Ｌ１－１２</t>
    <phoneticPr fontId="2"/>
  </si>
  <si>
    <t>Ｌ１－１３</t>
    <phoneticPr fontId="2"/>
  </si>
  <si>
    <t>Ｌ１－１４</t>
    <phoneticPr fontId="2"/>
  </si>
  <si>
    <t>Ｌ１－１５</t>
    <phoneticPr fontId="2"/>
  </si>
  <si>
    <t>Ｌ６５－２</t>
    <phoneticPr fontId="2"/>
  </si>
  <si>
    <t>Ｌ７５－５</t>
    <phoneticPr fontId="2"/>
  </si>
  <si>
    <t>Ｌ３－１</t>
    <phoneticPr fontId="2"/>
  </si>
  <si>
    <t>Ｌ３－２</t>
    <phoneticPr fontId="2"/>
  </si>
  <si>
    <t>Ｌ１－１６</t>
    <phoneticPr fontId="2"/>
  </si>
  <si>
    <t>Ｌ６５－３</t>
    <phoneticPr fontId="2"/>
  </si>
  <si>
    <t>Ｌ７０－３</t>
    <phoneticPr fontId="2"/>
  </si>
  <si>
    <t>Ｌ１－１９</t>
    <phoneticPr fontId="2"/>
  </si>
  <si>
    <t>Ｌ１－１７</t>
    <phoneticPr fontId="2"/>
  </si>
  <si>
    <t>Ｌ１－１８</t>
    <phoneticPr fontId="2"/>
  </si>
  <si>
    <t>Ｌ１－２０</t>
    <phoneticPr fontId="2"/>
  </si>
  <si>
    <t>Ｌ７５－７</t>
    <phoneticPr fontId="2"/>
  </si>
  <si>
    <t>5</t>
    <phoneticPr fontId="2"/>
  </si>
  <si>
    <t>Ｌ７０－４</t>
    <phoneticPr fontId="2"/>
  </si>
  <si>
    <t>Ｌ７０－５</t>
    <phoneticPr fontId="2"/>
  </si>
  <si>
    <t>Ｌ７０－６</t>
    <phoneticPr fontId="2"/>
  </si>
  <si>
    <t>Ｌ３－３</t>
    <phoneticPr fontId="2"/>
  </si>
  <si>
    <t>Ｌ３－４</t>
    <phoneticPr fontId="2"/>
  </si>
  <si>
    <t>Ｌ７５－９</t>
    <phoneticPr fontId="2"/>
  </si>
  <si>
    <t>Ｌ３－５</t>
    <phoneticPr fontId="2"/>
  </si>
  <si>
    <t>Ｌ３－６</t>
    <phoneticPr fontId="2"/>
  </si>
  <si>
    <t>Ｌ２－１</t>
    <phoneticPr fontId="2"/>
  </si>
  <si>
    <t>Ｌ３－７</t>
    <phoneticPr fontId="2"/>
  </si>
  <si>
    <t>Ｌ３－８</t>
    <phoneticPr fontId="2"/>
  </si>
  <si>
    <t>Ｌ２－８</t>
    <phoneticPr fontId="2"/>
  </si>
  <si>
    <t>Ｌ２－９</t>
    <phoneticPr fontId="2"/>
  </si>
  <si>
    <t>Ｌ３－２１</t>
    <phoneticPr fontId="2"/>
  </si>
  <si>
    <t>Ｌ３－２２</t>
    <phoneticPr fontId="2"/>
  </si>
  <si>
    <t>Ｌ３－２３</t>
    <phoneticPr fontId="2"/>
  </si>
  <si>
    <t>Ｌ３－２４</t>
    <phoneticPr fontId="2"/>
  </si>
  <si>
    <t>Ｌ３－２５</t>
    <phoneticPr fontId="2"/>
  </si>
  <si>
    <t>Ｌ３－２６</t>
    <phoneticPr fontId="2"/>
  </si>
  <si>
    <t>Ｌ３－２７</t>
    <phoneticPr fontId="2"/>
  </si>
  <si>
    <t>Ｌ３－２８</t>
    <phoneticPr fontId="2"/>
  </si>
  <si>
    <t>Ｌ３－２９</t>
    <phoneticPr fontId="2"/>
  </si>
  <si>
    <t>Ｌ３－３０</t>
    <phoneticPr fontId="2"/>
  </si>
  <si>
    <t>Ｌ３－３１</t>
    <phoneticPr fontId="2"/>
  </si>
  <si>
    <t>Ｌ３－３２</t>
    <phoneticPr fontId="2"/>
  </si>
  <si>
    <t>Ｌ２－１０</t>
    <phoneticPr fontId="2"/>
  </si>
  <si>
    <t>Ｌ２－１１</t>
    <phoneticPr fontId="2"/>
  </si>
  <si>
    <t>Ｌ２－１２</t>
    <phoneticPr fontId="2"/>
  </si>
  <si>
    <t>Ｌ２－１３</t>
    <phoneticPr fontId="2"/>
  </si>
  <si>
    <t>Ｌ２－１４</t>
    <phoneticPr fontId="2"/>
  </si>
  <si>
    <t>Ｌ２－１５</t>
    <phoneticPr fontId="2"/>
  </si>
  <si>
    <t>Ｌ２－１６</t>
  </si>
  <si>
    <t>Ｌ２－１７</t>
  </si>
  <si>
    <t>Ｌ２－１８</t>
    <phoneticPr fontId="2"/>
  </si>
  <si>
    <t>Ｌ２－１９</t>
    <phoneticPr fontId="2"/>
  </si>
  <si>
    <t>Ｌ２－２０</t>
    <phoneticPr fontId="2"/>
  </si>
  <si>
    <t>Ｌ２－２１</t>
    <phoneticPr fontId="2"/>
  </si>
  <si>
    <t>Ｌ２－２２</t>
    <phoneticPr fontId="2"/>
  </si>
  <si>
    <t>Ｌ２－２３</t>
    <phoneticPr fontId="2"/>
  </si>
  <si>
    <t>Ｌ２－２４</t>
    <phoneticPr fontId="2"/>
  </si>
  <si>
    <t>Ｌ２－２５</t>
    <phoneticPr fontId="2"/>
  </si>
  <si>
    <t>Ｌ２－２６</t>
    <phoneticPr fontId="2"/>
  </si>
  <si>
    <t>Ｌ２－２７</t>
    <phoneticPr fontId="2"/>
  </si>
  <si>
    <t>Ｌ２－２８</t>
    <phoneticPr fontId="2"/>
  </si>
  <si>
    <t>Ｌ２－２９</t>
    <phoneticPr fontId="2"/>
  </si>
  <si>
    <t>Ｌ２－３０</t>
    <phoneticPr fontId="2"/>
  </si>
  <si>
    <t>Ｌ２－３１</t>
    <phoneticPr fontId="2"/>
  </si>
  <si>
    <t>Ｌ３－３３</t>
    <phoneticPr fontId="2"/>
  </si>
  <si>
    <t>Ｌ３－３４</t>
    <phoneticPr fontId="2"/>
  </si>
  <si>
    <t>Ｍ１－</t>
    <phoneticPr fontId="19"/>
  </si>
  <si>
    <t>Ｍ３－</t>
    <phoneticPr fontId="19"/>
  </si>
  <si>
    <t>Ｍ60－１</t>
    <phoneticPr fontId="2"/>
  </si>
  <si>
    <t>Ｍ60－</t>
    <phoneticPr fontId="19"/>
  </si>
  <si>
    <t>Ｌ１－</t>
    <phoneticPr fontId="19"/>
  </si>
  <si>
    <t>Ｌ２－</t>
    <phoneticPr fontId="19"/>
  </si>
  <si>
    <t>Ｌ３－</t>
    <phoneticPr fontId="19"/>
  </si>
  <si>
    <t>Ｌ６５－</t>
    <phoneticPr fontId="2"/>
  </si>
  <si>
    <t>Ｌ７０－２</t>
    <phoneticPr fontId="2"/>
  </si>
  <si>
    <t>Ｌ７５－</t>
    <phoneticPr fontId="2"/>
  </si>
  <si>
    <t>１９</t>
    <phoneticPr fontId="2"/>
  </si>
  <si>
    <t>２０</t>
    <phoneticPr fontId="2"/>
  </si>
  <si>
    <t>Z0001</t>
    <phoneticPr fontId="2"/>
  </si>
  <si>
    <t>Z0002</t>
  </si>
  <si>
    <t>Z0002</t>
    <phoneticPr fontId="2"/>
  </si>
  <si>
    <t>Ｌ７０－</t>
    <phoneticPr fontId="2"/>
  </si>
  <si>
    <t>Ｌ７５－４</t>
    <phoneticPr fontId="2"/>
  </si>
  <si>
    <t>Ｌ７５－６</t>
    <phoneticPr fontId="2"/>
  </si>
  <si>
    <t>Ｌ７５－８</t>
    <phoneticPr fontId="2"/>
  </si>
  <si>
    <t>Ｌ７５－１０</t>
    <phoneticPr fontId="2"/>
  </si>
  <si>
    <t>Z0001</t>
    <phoneticPr fontId="2"/>
  </si>
  <si>
    <t>Z0003</t>
  </si>
  <si>
    <t>決勝</t>
  </si>
  <si>
    <t>Ａ１位</t>
  </si>
  <si>
    <t>D１位</t>
  </si>
  <si>
    <t>C１位</t>
  </si>
  <si>
    <t>Ｂ１位</t>
  </si>
  <si>
    <t>Ｍ２－</t>
    <phoneticPr fontId="19"/>
  </si>
  <si>
    <t>MD02</t>
    <phoneticPr fontId="19"/>
  </si>
  <si>
    <t>26</t>
    <phoneticPr fontId="2"/>
  </si>
  <si>
    <t>26</t>
    <phoneticPr fontId="2"/>
  </si>
  <si>
    <t>Ｍ２－２４</t>
  </si>
  <si>
    <t>Ｍ２－２５</t>
    <phoneticPr fontId="2"/>
  </si>
  <si>
    <t>Ｍ２－２６</t>
    <phoneticPr fontId="2"/>
  </si>
  <si>
    <t>Ｍ３－２４</t>
  </si>
  <si>
    <t>Ｌ２－３２</t>
    <phoneticPr fontId="2"/>
  </si>
  <si>
    <t>Ｌ２－３３</t>
    <phoneticPr fontId="2"/>
  </si>
  <si>
    <t>Y000３</t>
    <phoneticPr fontId="2"/>
  </si>
  <si>
    <t>Z000１</t>
    <phoneticPr fontId="2"/>
  </si>
  <si>
    <t>Z000２</t>
    <phoneticPr fontId="2"/>
  </si>
  <si>
    <t>Z000１</t>
    <phoneticPr fontId="2"/>
  </si>
  <si>
    <t>Z000２</t>
    <phoneticPr fontId="2"/>
  </si>
  <si>
    <t>E0001</t>
    <phoneticPr fontId="19"/>
  </si>
  <si>
    <t>A0001</t>
    <phoneticPr fontId="19"/>
  </si>
  <si>
    <t>A0002</t>
    <phoneticPr fontId="19"/>
  </si>
  <si>
    <t>B0001</t>
    <phoneticPr fontId="19"/>
  </si>
  <si>
    <t>B0002</t>
    <phoneticPr fontId="19"/>
  </si>
  <si>
    <t>C0001</t>
    <phoneticPr fontId="19"/>
  </si>
  <si>
    <t>C0002</t>
    <phoneticPr fontId="19"/>
  </si>
  <si>
    <t>D0001</t>
    <phoneticPr fontId="19"/>
  </si>
  <si>
    <t>D0002</t>
    <phoneticPr fontId="19"/>
  </si>
  <si>
    <t>E0002</t>
    <phoneticPr fontId="19"/>
  </si>
  <si>
    <t>A0003</t>
    <phoneticPr fontId="19"/>
  </si>
  <si>
    <t>A0004</t>
    <phoneticPr fontId="19"/>
  </si>
  <si>
    <t>B0003</t>
    <phoneticPr fontId="19"/>
  </si>
  <si>
    <t>B0004</t>
    <phoneticPr fontId="19"/>
  </si>
  <si>
    <t>C0003</t>
    <phoneticPr fontId="19"/>
  </si>
  <si>
    <t>C0004</t>
    <phoneticPr fontId="19"/>
  </si>
  <si>
    <t>D0003</t>
    <phoneticPr fontId="19"/>
  </si>
  <si>
    <t>D0004</t>
    <phoneticPr fontId="19"/>
  </si>
  <si>
    <t>E0003</t>
    <phoneticPr fontId="19"/>
  </si>
  <si>
    <t>A0005</t>
    <phoneticPr fontId="19"/>
  </si>
  <si>
    <t>A0006</t>
    <phoneticPr fontId="19"/>
  </si>
  <si>
    <t>B0005</t>
    <phoneticPr fontId="19"/>
  </si>
  <si>
    <t>B0006</t>
    <phoneticPr fontId="19"/>
  </si>
  <si>
    <t>C0005</t>
    <phoneticPr fontId="19"/>
  </si>
  <si>
    <t>C0006</t>
    <phoneticPr fontId="19"/>
  </si>
  <si>
    <t>D0005</t>
    <phoneticPr fontId="19"/>
  </si>
  <si>
    <t>D0006</t>
    <phoneticPr fontId="19"/>
  </si>
  <si>
    <t>Y0001</t>
    <phoneticPr fontId="19"/>
  </si>
  <si>
    <t>Z0001</t>
    <phoneticPr fontId="2"/>
  </si>
  <si>
    <t>Z0002</t>
    <phoneticPr fontId="2"/>
  </si>
  <si>
    <t>勤労クラブ</t>
  </si>
  <si>
    <t>岡</t>
  </si>
  <si>
    <t>澤内</t>
  </si>
  <si>
    <t>関根</t>
  </si>
  <si>
    <t>末廣</t>
  </si>
  <si>
    <t>前田</t>
  </si>
  <si>
    <t>千葉</t>
  </si>
  <si>
    <t>東金市</t>
  </si>
  <si>
    <t>佐々</t>
  </si>
  <si>
    <t>千葉市</t>
  </si>
  <si>
    <t>西川</t>
  </si>
  <si>
    <t>小畠</t>
  </si>
  <si>
    <t>川名部</t>
  </si>
  <si>
    <t>粕谷</t>
  </si>
  <si>
    <t>Genki.B.C</t>
  </si>
  <si>
    <t>松戸六実高校</t>
  </si>
  <si>
    <t>小谷</t>
  </si>
  <si>
    <t>佐久間</t>
  </si>
  <si>
    <t>渡来</t>
  </si>
  <si>
    <t>中村</t>
  </si>
  <si>
    <t>Blue</t>
  </si>
  <si>
    <t>相川</t>
  </si>
  <si>
    <t>伊東</t>
  </si>
  <si>
    <t>隼</t>
  </si>
  <si>
    <t>浦安クラブ</t>
  </si>
  <si>
    <t>森数</t>
  </si>
  <si>
    <t>宮田</t>
  </si>
  <si>
    <t>渋木</t>
  </si>
  <si>
    <t>パイレーツ村上</t>
  </si>
  <si>
    <t>宇都宮</t>
  </si>
  <si>
    <t>浅野</t>
  </si>
  <si>
    <t>shot'04</t>
  </si>
  <si>
    <t>澤田</t>
  </si>
  <si>
    <t>柏原</t>
  </si>
  <si>
    <t>小松</t>
  </si>
  <si>
    <t>飛鳥</t>
  </si>
  <si>
    <t>森岡</t>
  </si>
  <si>
    <t>マザーグース</t>
  </si>
  <si>
    <t>鶴賀谷</t>
  </si>
  <si>
    <t>Roots’67</t>
  </si>
  <si>
    <t>宗</t>
  </si>
  <si>
    <t>小野</t>
  </si>
  <si>
    <t>水野</t>
  </si>
  <si>
    <t>大類</t>
  </si>
  <si>
    <t>滝川</t>
  </si>
  <si>
    <t>清酒</t>
  </si>
  <si>
    <t>羽音組</t>
  </si>
  <si>
    <t>森光</t>
  </si>
  <si>
    <t>エルシックス</t>
  </si>
  <si>
    <t>花城</t>
  </si>
  <si>
    <t>杉本</t>
  </si>
  <si>
    <t>茂木</t>
  </si>
  <si>
    <t>REALIZE</t>
  </si>
  <si>
    <t>澤村</t>
  </si>
  <si>
    <t>髙橋</t>
  </si>
  <si>
    <t>一般</t>
  </si>
  <si>
    <t>石井</t>
  </si>
  <si>
    <t>及川</t>
  </si>
  <si>
    <t>しらさぎ</t>
  </si>
  <si>
    <t>兼田</t>
  </si>
  <si>
    <t>レモン</t>
  </si>
  <si>
    <t>篠原</t>
  </si>
  <si>
    <t>川本</t>
  </si>
  <si>
    <t>橋本</t>
  </si>
  <si>
    <t>山元</t>
  </si>
  <si>
    <t>細谷</t>
  </si>
  <si>
    <t>AQUA</t>
  </si>
  <si>
    <t>内山</t>
  </si>
  <si>
    <t>森</t>
  </si>
  <si>
    <t>エールBC</t>
  </si>
  <si>
    <t>白木</t>
  </si>
  <si>
    <t>伊藤</t>
  </si>
  <si>
    <t>高宮</t>
  </si>
  <si>
    <t>園</t>
  </si>
  <si>
    <t>大塚</t>
  </si>
  <si>
    <t>小林</t>
  </si>
  <si>
    <t>秋谷</t>
  </si>
  <si>
    <t>アカシア</t>
  </si>
  <si>
    <t>永井</t>
  </si>
  <si>
    <t>河野</t>
  </si>
  <si>
    <t>アイリス</t>
  </si>
  <si>
    <t>山内</t>
  </si>
  <si>
    <t>横田</t>
  </si>
  <si>
    <t>山﨑</t>
  </si>
  <si>
    <t>市立船橋高校</t>
  </si>
  <si>
    <t>島田</t>
  </si>
  <si>
    <t>竹森</t>
  </si>
  <si>
    <t>大宮ラピス</t>
  </si>
  <si>
    <t>船越</t>
  </si>
  <si>
    <t>上尾マーガレット</t>
  </si>
  <si>
    <t>今井</t>
  </si>
  <si>
    <t>おゆみ野クラブ</t>
  </si>
  <si>
    <t>堀江</t>
  </si>
  <si>
    <t>長谷川</t>
  </si>
  <si>
    <t>梶本</t>
  </si>
  <si>
    <t>NBS</t>
  </si>
  <si>
    <t>三ツ木</t>
  </si>
  <si>
    <t>井上</t>
  </si>
  <si>
    <t>田口</t>
  </si>
  <si>
    <t>岩井</t>
  </si>
  <si>
    <t>各務</t>
  </si>
  <si>
    <t>染谷</t>
  </si>
  <si>
    <t>薮﨑</t>
  </si>
  <si>
    <t>椎崎</t>
  </si>
  <si>
    <t>渡辺</t>
  </si>
  <si>
    <t>バドウイング</t>
  </si>
  <si>
    <t>川井</t>
  </si>
  <si>
    <t>冨張</t>
  </si>
  <si>
    <t>田中</t>
  </si>
  <si>
    <t>富田</t>
  </si>
  <si>
    <t>高橋</t>
  </si>
  <si>
    <t>山本</t>
  </si>
  <si>
    <t>土肥</t>
  </si>
  <si>
    <t>光野</t>
  </si>
  <si>
    <t>古川</t>
  </si>
  <si>
    <t>森戸</t>
  </si>
  <si>
    <t>横山</t>
  </si>
  <si>
    <t>秋津クラブ</t>
  </si>
  <si>
    <t>後藤</t>
  </si>
  <si>
    <t>吉田</t>
  </si>
  <si>
    <t>工藤</t>
  </si>
  <si>
    <t>成瀬</t>
  </si>
  <si>
    <t>松島</t>
  </si>
  <si>
    <t>八千代シニア</t>
  </si>
  <si>
    <t>藤井</t>
  </si>
  <si>
    <t>岩本</t>
  </si>
  <si>
    <t>辰巳台</t>
  </si>
  <si>
    <t>川又</t>
  </si>
  <si>
    <t>茨城県</t>
  </si>
  <si>
    <t>鈴木</t>
  </si>
  <si>
    <t>佐藤</t>
  </si>
  <si>
    <t>北本向日葵</t>
  </si>
  <si>
    <t>山口</t>
  </si>
  <si>
    <t>飯能シャンティ</t>
  </si>
  <si>
    <t>星川</t>
  </si>
  <si>
    <t>高州</t>
  </si>
  <si>
    <t>直井</t>
  </si>
  <si>
    <t>レモングラス</t>
  </si>
  <si>
    <t>荒木</t>
  </si>
  <si>
    <t>新潟KOBC</t>
  </si>
  <si>
    <t>北山</t>
  </si>
  <si>
    <t>WＡＰ</t>
  </si>
  <si>
    <t>海老沼</t>
  </si>
  <si>
    <t>大宮レオナ</t>
  </si>
  <si>
    <t>斎藤</t>
  </si>
  <si>
    <t>市川東部</t>
  </si>
  <si>
    <t>太田</t>
  </si>
  <si>
    <t>湧井</t>
  </si>
  <si>
    <t>ドロップス</t>
  </si>
  <si>
    <t>元村</t>
  </si>
  <si>
    <t>ポピー</t>
  </si>
  <si>
    <t>櫻井</t>
  </si>
  <si>
    <t>さつきシャトル</t>
  </si>
  <si>
    <t>矢野</t>
  </si>
  <si>
    <t>スカイ</t>
  </si>
  <si>
    <t>真鍋</t>
  </si>
  <si>
    <t>藤崎</t>
  </si>
  <si>
    <t>下村</t>
  </si>
  <si>
    <t>林</t>
  </si>
  <si>
    <t>山田</t>
  </si>
  <si>
    <t>石川</t>
  </si>
  <si>
    <t>北郷</t>
  </si>
  <si>
    <t>熊連</t>
  </si>
  <si>
    <t>新井</t>
  </si>
  <si>
    <t>大槻</t>
  </si>
  <si>
    <t>平尾</t>
  </si>
  <si>
    <t>瀧澤</t>
  </si>
  <si>
    <t>細田</t>
  </si>
  <si>
    <t>実花</t>
  </si>
  <si>
    <t>鏡</t>
  </si>
  <si>
    <t>千葉工業大学</t>
  </si>
  <si>
    <t>中西</t>
  </si>
  <si>
    <t>墨田区</t>
  </si>
  <si>
    <t>須山</t>
  </si>
  <si>
    <t>船橋市</t>
  </si>
  <si>
    <t>加澤</t>
  </si>
  <si>
    <t>杉野</t>
  </si>
  <si>
    <t>道野辺BC</t>
  </si>
  <si>
    <t>佐々木</t>
  </si>
  <si>
    <t>津島</t>
  </si>
  <si>
    <t>内田</t>
  </si>
  <si>
    <t>向田</t>
  </si>
  <si>
    <t>MissHomies</t>
  </si>
  <si>
    <t>藤﨑</t>
  </si>
  <si>
    <t>L＆P</t>
  </si>
  <si>
    <t>江田</t>
  </si>
  <si>
    <t>藤崎BOA</t>
  </si>
  <si>
    <t>宍倉</t>
  </si>
  <si>
    <t>筋田</t>
  </si>
  <si>
    <t>蓑和</t>
  </si>
  <si>
    <t>Crimson</t>
  </si>
  <si>
    <t>類家</t>
  </si>
  <si>
    <t>藤田</t>
  </si>
  <si>
    <t>玉城</t>
  </si>
  <si>
    <t>古閑</t>
  </si>
  <si>
    <t>岡田</t>
  </si>
  <si>
    <t>志村</t>
  </si>
  <si>
    <t>南雲</t>
  </si>
  <si>
    <t>渡邉</t>
  </si>
  <si>
    <t>栗原</t>
  </si>
  <si>
    <t>三枝</t>
  </si>
  <si>
    <t>椿森バドミントンクラブ</t>
  </si>
  <si>
    <t>市立千葉高校</t>
  </si>
  <si>
    <t>益子</t>
  </si>
  <si>
    <t>昭和秀英高校</t>
  </si>
  <si>
    <t>肥塚</t>
  </si>
  <si>
    <t>西野</t>
  </si>
  <si>
    <t>黒田</t>
  </si>
  <si>
    <t>浜田</t>
  </si>
  <si>
    <t>遠藤</t>
  </si>
  <si>
    <t>前島</t>
  </si>
  <si>
    <t>中島</t>
  </si>
  <si>
    <t>徳永</t>
  </si>
  <si>
    <t>樋口</t>
  </si>
  <si>
    <t>永松</t>
  </si>
  <si>
    <t>菅沼</t>
  </si>
  <si>
    <t>久貝</t>
  </si>
  <si>
    <t>ＮＯ ＬＩＭＩＴ</t>
  </si>
  <si>
    <t>安彦</t>
  </si>
  <si>
    <t>二宮</t>
  </si>
  <si>
    <t>嶺井</t>
  </si>
  <si>
    <t>藤髙</t>
  </si>
  <si>
    <t>市川東高校</t>
  </si>
  <si>
    <t>長谷</t>
  </si>
  <si>
    <t>吉村</t>
  </si>
  <si>
    <t>森本</t>
  </si>
  <si>
    <t>上田</t>
  </si>
  <si>
    <t>川﨑</t>
  </si>
  <si>
    <t>野田</t>
  </si>
  <si>
    <t>仁位</t>
  </si>
  <si>
    <t>永野</t>
  </si>
  <si>
    <t>藤本</t>
  </si>
  <si>
    <t>白兼</t>
  </si>
  <si>
    <t>生亀</t>
  </si>
  <si>
    <t>佐渡谷</t>
  </si>
  <si>
    <t>武藤</t>
  </si>
  <si>
    <t>海ほたる</t>
  </si>
  <si>
    <t>ハイパーサンタ</t>
  </si>
  <si>
    <t>東京都</t>
  </si>
  <si>
    <t>上山ﾘﾌﾚｯｼｭﾊﾞﾄﾞﾐﾝﾄﾝｸﾗﾌﾞ</t>
  </si>
  <si>
    <t>市原</t>
  </si>
  <si>
    <t>松戸市</t>
  </si>
  <si>
    <t>新田</t>
  </si>
  <si>
    <t>江東SKY</t>
  </si>
  <si>
    <t>一戸</t>
  </si>
  <si>
    <t>華陽会</t>
  </si>
  <si>
    <t>島田</t>
    <rPh sb="0" eb="2">
      <t>シマダ</t>
    </rPh>
    <phoneticPr fontId="2"/>
  </si>
  <si>
    <t>日隈</t>
    <rPh sb="0" eb="2">
      <t>ヒグマ</t>
    </rPh>
    <phoneticPr fontId="2"/>
  </si>
  <si>
    <t>嶺</t>
    <rPh sb="0" eb="1">
      <t>ミネ</t>
    </rPh>
    <phoneticPr fontId="2"/>
  </si>
  <si>
    <t>市原市</t>
    <rPh sb="0" eb="3">
      <t>イチハラシ</t>
    </rPh>
    <phoneticPr fontId="2"/>
  </si>
  <si>
    <t>JA</t>
    <phoneticPr fontId="2"/>
  </si>
  <si>
    <t>C２位</t>
    <rPh sb="2" eb="3">
      <t>イ</t>
    </rPh>
    <phoneticPr fontId="2"/>
  </si>
  <si>
    <t>D２位</t>
    <rPh sb="2" eb="3">
      <t>イ</t>
    </rPh>
    <phoneticPr fontId="2"/>
  </si>
  <si>
    <t>C２位</t>
    <rPh sb="2" eb="3">
      <t>イ</t>
    </rPh>
    <phoneticPr fontId="23"/>
  </si>
  <si>
    <t>Ｄ２位</t>
    <rPh sb="2" eb="3">
      <t>イ</t>
    </rPh>
    <phoneticPr fontId="23"/>
  </si>
  <si>
    <t>Ｍ１－１
藤　崎
日　隈
江　田
西　川</t>
    <rPh sb="5" eb="6">
      <t>フジ</t>
    </rPh>
    <rPh sb="7" eb="8">
      <t>サキ</t>
    </rPh>
    <rPh sb="9" eb="10">
      <t>ニチ</t>
    </rPh>
    <rPh sb="11" eb="12">
      <t>クマ</t>
    </rPh>
    <rPh sb="13" eb="14">
      <t>エ</t>
    </rPh>
    <rPh sb="15" eb="16">
      <t>デン</t>
    </rPh>
    <rPh sb="17" eb="18">
      <t>ニシ</t>
    </rPh>
    <rPh sb="19" eb="20">
      <t>カワ</t>
    </rPh>
    <phoneticPr fontId="2"/>
  </si>
  <si>
    <t>Ｍ１－２
中　村
鏡
瀧　澤
細　田</t>
    <rPh sb="5" eb="6">
      <t>ナカ</t>
    </rPh>
    <rPh sb="7" eb="8">
      <t>ムラ</t>
    </rPh>
    <rPh sb="9" eb="10">
      <t>カガミ</t>
    </rPh>
    <rPh sb="11" eb="12">
      <t>タキ</t>
    </rPh>
    <rPh sb="13" eb="14">
      <t>サワ</t>
    </rPh>
    <rPh sb="15" eb="16">
      <t>ホソ</t>
    </rPh>
    <rPh sb="17" eb="18">
      <t>タ</t>
    </rPh>
    <phoneticPr fontId="2"/>
  </si>
  <si>
    <t>Ｍ１－３
石　川
嶺
向　田
藤　崎</t>
    <rPh sb="5" eb="6">
      <t>イシ</t>
    </rPh>
    <rPh sb="7" eb="8">
      <t>カワ</t>
    </rPh>
    <rPh sb="9" eb="10">
      <t>ミネ</t>
    </rPh>
    <rPh sb="11" eb="12">
      <t>ムケ</t>
    </rPh>
    <rPh sb="13" eb="14">
      <t>デン</t>
    </rPh>
    <rPh sb="15" eb="16">
      <t>フジ</t>
    </rPh>
    <rPh sb="17" eb="18">
      <t>サキ</t>
    </rPh>
    <phoneticPr fontId="2"/>
  </si>
  <si>
    <t>Ｍ１－４
田　中
高　橋
大　槻
平　尾</t>
    <rPh sb="5" eb="6">
      <t>タ</t>
    </rPh>
    <rPh sb="7" eb="8">
      <t>ナカ</t>
    </rPh>
    <rPh sb="9" eb="10">
      <t>コウ</t>
    </rPh>
    <rPh sb="11" eb="12">
      <t>ハシ</t>
    </rPh>
    <rPh sb="13" eb="14">
      <t>ダイ</t>
    </rPh>
    <rPh sb="15" eb="16">
      <t>ツキ</t>
    </rPh>
    <rPh sb="17" eb="18">
      <t>タイラ</t>
    </rPh>
    <rPh sb="19" eb="20">
      <t>オ</t>
    </rPh>
    <phoneticPr fontId="2"/>
  </si>
  <si>
    <t>Ｍ１－５
山　田
内　山
津　島
内　田</t>
    <rPh sb="5" eb="6">
      <t>ヤマ</t>
    </rPh>
    <rPh sb="7" eb="8">
      <t>デン</t>
    </rPh>
    <rPh sb="9" eb="10">
      <t>ナイ</t>
    </rPh>
    <rPh sb="11" eb="12">
      <t>ヤマ</t>
    </rPh>
    <rPh sb="13" eb="14">
      <t>ツ</t>
    </rPh>
    <rPh sb="15" eb="16">
      <t>シマ</t>
    </rPh>
    <rPh sb="17" eb="18">
      <t>ナイ</t>
    </rPh>
    <rPh sb="19" eb="20">
      <t>タ</t>
    </rPh>
    <phoneticPr fontId="2"/>
  </si>
  <si>
    <t>Ｍ１－６
中　西
須　山
新　井
島　田</t>
    <rPh sb="5" eb="6">
      <t>ナカ</t>
    </rPh>
    <rPh sb="7" eb="8">
      <t>ニシ</t>
    </rPh>
    <rPh sb="9" eb="10">
      <t>ス</t>
    </rPh>
    <rPh sb="11" eb="12">
      <t>ヤマ</t>
    </rPh>
    <rPh sb="13" eb="14">
      <t>シン</t>
    </rPh>
    <rPh sb="15" eb="16">
      <t>イ</t>
    </rPh>
    <rPh sb="17" eb="18">
      <t>トウ</t>
    </rPh>
    <rPh sb="19" eb="20">
      <t>タ</t>
    </rPh>
    <phoneticPr fontId="2"/>
  </si>
  <si>
    <t>Ｍ１－７
下　村
林
小　林
佐々木</t>
    <rPh sb="5" eb="6">
      <t>シタ</t>
    </rPh>
    <rPh sb="7" eb="8">
      <t>ムラ</t>
    </rPh>
    <rPh sb="9" eb="10">
      <t>ハヤシ</t>
    </rPh>
    <rPh sb="11" eb="12">
      <t>コ</t>
    </rPh>
    <rPh sb="13" eb="14">
      <t>ハヤシ</t>
    </rPh>
    <rPh sb="15" eb="18">
      <t>ササキ</t>
    </rPh>
    <phoneticPr fontId="2"/>
  </si>
  <si>
    <t>Ｌ１－２
澤　内
関　根
川名部
粕　谷</t>
    <rPh sb="5" eb="6">
      <t>サワ</t>
    </rPh>
    <rPh sb="7" eb="8">
      <t>ウチ</t>
    </rPh>
    <rPh sb="9" eb="10">
      <t>カン</t>
    </rPh>
    <rPh sb="11" eb="12">
      <t>ネ</t>
    </rPh>
    <rPh sb="13" eb="15">
      <t>カワナ</t>
    </rPh>
    <rPh sb="15" eb="16">
      <t>ブ</t>
    </rPh>
    <rPh sb="17" eb="18">
      <t>カス</t>
    </rPh>
    <rPh sb="19" eb="20">
      <t>タニ</t>
    </rPh>
    <phoneticPr fontId="2"/>
  </si>
  <si>
    <t>Ｌ１－３
前　田
小　谷
西　川
小　畠</t>
    <rPh sb="5" eb="6">
      <t>マエ</t>
    </rPh>
    <rPh sb="7" eb="8">
      <t>デン</t>
    </rPh>
    <rPh sb="9" eb="10">
      <t>コ</t>
    </rPh>
    <rPh sb="11" eb="12">
      <t>タニ</t>
    </rPh>
    <rPh sb="13" eb="14">
      <t>ニシ</t>
    </rPh>
    <rPh sb="15" eb="16">
      <t>カワ</t>
    </rPh>
    <rPh sb="17" eb="18">
      <t>コ</t>
    </rPh>
    <rPh sb="19" eb="20">
      <t>ハタケ</t>
    </rPh>
    <phoneticPr fontId="2"/>
  </si>
  <si>
    <t>Ｌ１－４
末　廣
前　田
森　数
宮　田</t>
    <rPh sb="5" eb="6">
      <t>マツ</t>
    </rPh>
    <rPh sb="7" eb="8">
      <t>ヒロシ</t>
    </rPh>
    <rPh sb="9" eb="10">
      <t>マエ</t>
    </rPh>
    <rPh sb="11" eb="12">
      <t>デン</t>
    </rPh>
    <rPh sb="13" eb="14">
      <t>モリ</t>
    </rPh>
    <rPh sb="15" eb="16">
      <t>スウ</t>
    </rPh>
    <rPh sb="17" eb="18">
      <t>ミヤ</t>
    </rPh>
    <rPh sb="19" eb="20">
      <t>タ</t>
    </rPh>
    <phoneticPr fontId="2"/>
  </si>
  <si>
    <t>泉澤</t>
    <phoneticPr fontId="2"/>
  </si>
  <si>
    <t>Ｌ６５－１
成　瀬
松　島
川　又
鈴　木</t>
    <rPh sb="6" eb="7">
      <t>シゲル</t>
    </rPh>
    <rPh sb="8" eb="9">
      <t>セ</t>
    </rPh>
    <rPh sb="10" eb="11">
      <t>マツ</t>
    </rPh>
    <rPh sb="12" eb="13">
      <t>シマ</t>
    </rPh>
    <rPh sb="14" eb="15">
      <t>ガワ</t>
    </rPh>
    <rPh sb="16" eb="17">
      <t>マタ</t>
    </rPh>
    <rPh sb="18" eb="19">
      <t>スズ</t>
    </rPh>
    <rPh sb="20" eb="21">
      <t>キ</t>
    </rPh>
    <phoneticPr fontId="2"/>
  </si>
  <si>
    <t>Ｌ７５－１
海老沼
横　山
矢　野
真　鍋</t>
    <rPh sb="6" eb="9">
      <t>エビヌマ</t>
    </rPh>
    <rPh sb="10" eb="11">
      <t>ヨコ</t>
    </rPh>
    <rPh sb="12" eb="13">
      <t>ヤマ</t>
    </rPh>
    <rPh sb="14" eb="15">
      <t>ヤ</t>
    </rPh>
    <rPh sb="16" eb="17">
      <t>ノ</t>
    </rPh>
    <rPh sb="18" eb="19">
      <t>マコト</t>
    </rPh>
    <rPh sb="20" eb="21">
      <t>ナベ</t>
    </rPh>
    <phoneticPr fontId="2"/>
  </si>
  <si>
    <t>Ｌ７５－２
元　村
櫻　井
涌　井
島　田</t>
    <rPh sb="6" eb="7">
      <t>モト</t>
    </rPh>
    <rPh sb="8" eb="9">
      <t>ムラ</t>
    </rPh>
    <rPh sb="10" eb="11">
      <t>サクラ</t>
    </rPh>
    <rPh sb="12" eb="13">
      <t>イ</t>
    </rPh>
    <rPh sb="14" eb="15">
      <t>ユウ</t>
    </rPh>
    <rPh sb="16" eb="17">
      <t>イ</t>
    </rPh>
    <rPh sb="18" eb="19">
      <t>トウ</t>
    </rPh>
    <rPh sb="20" eb="21">
      <t>タ</t>
    </rPh>
    <phoneticPr fontId="2"/>
  </si>
  <si>
    <t>岡田</t>
    <rPh sb="0" eb="2">
      <t>オカダ</t>
    </rPh>
    <phoneticPr fontId="2"/>
  </si>
  <si>
    <t>(60)佐藤</t>
    <phoneticPr fontId="2"/>
  </si>
  <si>
    <t>(70)川又</t>
    <phoneticPr fontId="2"/>
  </si>
  <si>
    <t>(70)佐藤</t>
    <phoneticPr fontId="2"/>
  </si>
  <si>
    <t>(65)永井</t>
    <phoneticPr fontId="2"/>
  </si>
  <si>
    <t>(75)吉田</t>
    <phoneticPr fontId="2"/>
  </si>
  <si>
    <t>(75)中屋</t>
    <phoneticPr fontId="2"/>
  </si>
  <si>
    <t>(70)草水</t>
    <phoneticPr fontId="2"/>
  </si>
  <si>
    <t>(75)小野</t>
    <phoneticPr fontId="2"/>
  </si>
  <si>
    <t>Ｌ２－４</t>
  </si>
  <si>
    <t>Ｌ２－５</t>
  </si>
  <si>
    <t>Ｌ２－６</t>
  </si>
  <si>
    <t>Ｌ２－７</t>
  </si>
  <si>
    <t>Ｌ３－９</t>
  </si>
  <si>
    <t>Ｌ３－１０</t>
  </si>
  <si>
    <t>Ｌ３－１１</t>
  </si>
  <si>
    <t>Ｌ３－１２</t>
  </si>
  <si>
    <t>Ｌ３－１３</t>
  </si>
  <si>
    <t>Ｌ３－１４</t>
  </si>
  <si>
    <t>Ｌ３－１５</t>
  </si>
  <si>
    <t>Ｌ３－１６</t>
  </si>
  <si>
    <t>Ｌ３－１７</t>
  </si>
  <si>
    <t>Ｌ３－１８</t>
  </si>
  <si>
    <t>Ｍ３－１３</t>
  </si>
  <si>
    <t>Ｍ３－１４</t>
  </si>
  <si>
    <t>Ｍ３－１５</t>
  </si>
  <si>
    <t>Ｍ３－１６</t>
  </si>
  <si>
    <t>Ｍ３－１７</t>
  </si>
  <si>
    <t>Ｍ３－１８</t>
  </si>
  <si>
    <t>Ｍ３－１９</t>
  </si>
  <si>
    <t>Ｍ３－２０</t>
  </si>
  <si>
    <t>Ｍ３－２１</t>
  </si>
  <si>
    <t>Ｍ３－２２</t>
  </si>
  <si>
    <t>Ｍ３－２３</t>
  </si>
  <si>
    <t>Ｍ３－２５</t>
  </si>
  <si>
    <t>Ｍ３－２６</t>
  </si>
  <si>
    <t>・ゲーム中のインターバルはありません。</t>
    <rPh sb="4" eb="5">
      <t>チュウ</t>
    </rPh>
    <phoneticPr fontId="8"/>
  </si>
  <si>
    <t>森</t>
    <phoneticPr fontId="2"/>
  </si>
  <si>
    <t>・予選リーグは21ﾎﾟｲﾝﾄ打ち切り2ｹﾞｰﾑ、ﾌｧｲﾅﾙは11ﾎﾟｲﾝﾄ打ち切りチェンジエンドなし</t>
    <rPh sb="1" eb="3">
      <t>ヨセン</t>
    </rPh>
    <rPh sb="14" eb="15">
      <t>ウ</t>
    </rPh>
    <rPh sb="16" eb="17">
      <t>キ</t>
    </rPh>
    <rPh sb="37" eb="38">
      <t>ウ</t>
    </rPh>
    <rPh sb="39" eb="40">
      <t>キ</t>
    </rPh>
    <phoneticPr fontId="2"/>
  </si>
  <si>
    <t>・決勝リーグ・トーナメントおよびエキストラマッチは15ﾎﾟｲﾝﾄ打ち切り3ｹﾞｰﾑ、ﾌｧｲﾅﾙ時のﾁｪﾝｼﾞｴﾝﾄﾞはなし</t>
    <rPh sb="1" eb="3">
      <t>ケッショウ</t>
    </rPh>
    <rPh sb="32" eb="33">
      <t>ウ</t>
    </rPh>
    <rPh sb="34" eb="35">
      <t>キ</t>
    </rPh>
    <rPh sb="47" eb="48">
      <t>ジ</t>
    </rPh>
    <phoneticPr fontId="2"/>
  </si>
  <si>
    <t>・各コートの第１試合の審判については第２試合の選手にお願いします。</t>
    <rPh sb="1" eb="2">
      <t>カク</t>
    </rPh>
    <rPh sb="6" eb="7">
      <t>ダイ</t>
    </rPh>
    <rPh sb="8" eb="10">
      <t>シアイ</t>
    </rPh>
    <rPh sb="11" eb="13">
      <t>シンパン</t>
    </rPh>
    <rPh sb="18" eb="19">
      <t>ダイ</t>
    </rPh>
    <rPh sb="20" eb="22">
      <t>シアイ</t>
    </rPh>
    <rPh sb="23" eb="25">
      <t>センシュ</t>
    </rPh>
    <rPh sb="27" eb="28">
      <t>ネガ</t>
    </rPh>
    <phoneticPr fontId="8"/>
  </si>
  <si>
    <t>・各自最初の試合に限り2分間の練習時間を設けます。次の試合からは審判の準備が出来るまでは練習可能</t>
    <rPh sb="1" eb="3">
      <t>カクジ</t>
    </rPh>
    <rPh sb="3" eb="5">
      <t>サイショ</t>
    </rPh>
    <rPh sb="6" eb="8">
      <t>シアイ</t>
    </rPh>
    <rPh sb="9" eb="10">
      <t>カギ</t>
    </rPh>
    <rPh sb="12" eb="13">
      <t>フン</t>
    </rPh>
    <rPh sb="13" eb="14">
      <t>カン</t>
    </rPh>
    <rPh sb="15" eb="19">
      <t>レンシュウジカン</t>
    </rPh>
    <rPh sb="20" eb="21">
      <t>モウ</t>
    </rPh>
    <rPh sb="25" eb="26">
      <t>ツギ</t>
    </rPh>
    <rPh sb="27" eb="29">
      <t>シアイ</t>
    </rPh>
    <rPh sb="32" eb="34">
      <t>シンパン</t>
    </rPh>
    <rPh sb="35" eb="37">
      <t>ジュンビ</t>
    </rPh>
    <rPh sb="38" eb="40">
      <t>デキ</t>
    </rPh>
    <rPh sb="44" eb="46">
      <t>レンシュウ</t>
    </rPh>
    <rPh sb="46" eb="48">
      <t>カノウ</t>
    </rPh>
    <phoneticPr fontId="2"/>
  </si>
  <si>
    <t>ですが、準備が整い次第試合開始となります。また、トス終了後の試打(1本打ち)もなしとなります。</t>
    <rPh sb="4" eb="6">
      <t>ジュンビ</t>
    </rPh>
    <rPh sb="7" eb="8">
      <t>トトノ</t>
    </rPh>
    <rPh sb="9" eb="11">
      <t>シダイ</t>
    </rPh>
    <rPh sb="11" eb="13">
      <t>シアイ</t>
    </rPh>
    <rPh sb="13" eb="15">
      <t>カイシ</t>
    </rPh>
    <phoneticPr fontId="2"/>
  </si>
  <si>
    <t>Ver.01</t>
    <phoneticPr fontId="2"/>
  </si>
  <si>
    <t>赤堀</t>
    <rPh sb="0" eb="2">
      <t>アカホリ</t>
    </rPh>
    <phoneticPr fontId="2"/>
  </si>
  <si>
    <t>Ｌ１－５
伊　東
泉　澤
赤　堀
岡</t>
    <rPh sb="5" eb="6">
      <t>イ</t>
    </rPh>
    <rPh sb="7" eb="8">
      <t>ヒガシ</t>
    </rPh>
    <rPh sb="9" eb="10">
      <t>イズミ</t>
    </rPh>
    <rPh sb="11" eb="12">
      <t>サワ</t>
    </rPh>
    <rPh sb="13" eb="14">
      <t>アカ</t>
    </rPh>
    <rPh sb="15" eb="16">
      <t>ホリ</t>
    </rPh>
    <rPh sb="17" eb="18">
      <t>オカ</t>
    </rPh>
    <phoneticPr fontId="2"/>
  </si>
  <si>
    <t>Ｌ１－１
千　葉
佐　々
中　村
相　川</t>
    <rPh sb="5" eb="6">
      <t>セン</t>
    </rPh>
    <rPh sb="7" eb="8">
      <t>ハ</t>
    </rPh>
    <rPh sb="9" eb="10">
      <t>タスク</t>
    </rPh>
    <rPh sb="13" eb="14">
      <t>ナカ</t>
    </rPh>
    <rPh sb="15" eb="16">
      <t>ムラ</t>
    </rPh>
    <rPh sb="17" eb="18">
      <t>ショウ</t>
    </rPh>
    <rPh sb="19" eb="20">
      <t>カワ</t>
    </rPh>
    <phoneticPr fontId="2"/>
  </si>
  <si>
    <t>赤池</t>
    <rPh sb="0" eb="2">
      <t>アカイケ</t>
    </rPh>
    <phoneticPr fontId="2"/>
  </si>
  <si>
    <t>遠山</t>
    <rPh sb="0" eb="2">
      <t>トオヤマ</t>
    </rPh>
    <phoneticPr fontId="2"/>
  </si>
  <si>
    <t>Ｍ１－８
加　澤
杉　野
北　郷
遠　山</t>
    <rPh sb="5" eb="6">
      <t>カ</t>
    </rPh>
    <rPh sb="7" eb="8">
      <t>サワ</t>
    </rPh>
    <rPh sb="9" eb="10">
      <t>スギ</t>
    </rPh>
    <rPh sb="11" eb="12">
      <t>ノ</t>
    </rPh>
    <rPh sb="13" eb="14">
      <t>キタ</t>
    </rPh>
    <rPh sb="15" eb="16">
      <t>ゴウ</t>
    </rPh>
    <rPh sb="17" eb="18">
      <t>オン</t>
    </rPh>
    <rPh sb="19" eb="20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</si>
</sst>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neral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176" fontId="13" fillId="0" borderId="0">
      <alignment vertical="center"/>
    </xf>
    <xf numFmtId="0" fontId="1" fillId="0" borderId="0">
      <alignment vertical="center"/>
    </xf>
  </cellStyleXfs>
  <cellXfs count="43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1" fillId="0" borderId="0" xfId="0" applyFont="1">
      <alignment vertical="center"/>
    </xf>
    <xf numFmtId="49" fontId="5" fillId="0" borderId="0" xfId="0" applyNumberFormat="1" applyFont="1" applyAlignment="1">
      <alignment horizontal="left" vertical="center" shrinkToFit="1"/>
    </xf>
    <xf numFmtId="49" fontId="0" fillId="0" borderId="0" xfId="0" applyNumberFormat="1" applyAlignment="1">
      <alignment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0" fillId="1" borderId="0" xfId="0" applyFont="1" applyFill="1">
      <alignment vertical="center"/>
    </xf>
    <xf numFmtId="0" fontId="3" fillId="1" borderId="0" xfId="0" applyFont="1" applyFill="1">
      <alignment vertical="center"/>
    </xf>
    <xf numFmtId="0" fontId="17" fillId="0" borderId="0" xfId="0" applyFont="1">
      <alignment vertical="center"/>
    </xf>
    <xf numFmtId="49" fontId="1" fillId="0" borderId="0" xfId="2" applyNumberFormat="1" applyAlignment="1">
      <alignment vertical="center" shrinkToFit="1"/>
    </xf>
    <xf numFmtId="0" fontId="1" fillId="0" borderId="0" xfId="2" applyAlignment="1">
      <alignment horizontal="center" vertical="center" shrinkToFit="1"/>
    </xf>
    <xf numFmtId="49" fontId="5" fillId="0" borderId="8" xfId="0" applyNumberFormat="1" applyFont="1" applyBorder="1" applyAlignment="1">
      <alignment horizontal="left" vertical="center" shrinkToFit="1"/>
    </xf>
    <xf numFmtId="49" fontId="5" fillId="0" borderId="6" xfId="0" applyNumberFormat="1" applyFont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49" fontId="5" fillId="0" borderId="10" xfId="0" applyNumberFormat="1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left" vertical="center" shrinkToFit="1"/>
    </xf>
    <xf numFmtId="49" fontId="5" fillId="0" borderId="59" xfId="0" applyNumberFormat="1" applyFont="1" applyBorder="1" applyAlignment="1">
      <alignment horizontal="left" vertical="center" shrinkToFit="1"/>
    </xf>
    <xf numFmtId="49" fontId="5" fillId="0" borderId="60" xfId="0" applyNumberFormat="1" applyFont="1" applyBorder="1" applyAlignment="1">
      <alignment horizontal="left" vertical="center" shrinkToFit="1"/>
    </xf>
    <xf numFmtId="49" fontId="5" fillId="0" borderId="26" xfId="0" applyNumberFormat="1" applyFont="1" applyBorder="1" applyAlignment="1">
      <alignment horizontal="left" vertical="center" shrinkToFit="1"/>
    </xf>
    <xf numFmtId="0" fontId="1" fillId="0" borderId="0" xfId="2" applyAlignment="1">
      <alignment horizontal="left" vertical="center" shrinkToFit="1"/>
    </xf>
    <xf numFmtId="49" fontId="5" fillId="0" borderId="0" xfId="2" applyNumberFormat="1" applyFont="1" applyAlignment="1">
      <alignment vertical="center" shrinkToFit="1"/>
    </xf>
    <xf numFmtId="49" fontId="4" fillId="0" borderId="6" xfId="2" applyNumberFormat="1" applyFont="1" applyBorder="1" applyAlignment="1">
      <alignment horizontal="center" vertical="center" shrinkToFit="1"/>
    </xf>
    <xf numFmtId="0" fontId="1" fillId="0" borderId="0" xfId="2" applyAlignment="1">
      <alignment horizontal="right" vertical="center" shrinkToFit="1"/>
    </xf>
    <xf numFmtId="49" fontId="1" fillId="0" borderId="0" xfId="2" applyNumberFormat="1" applyAlignment="1">
      <alignment horizontal="center" vertical="center" shrinkToFit="1"/>
    </xf>
    <xf numFmtId="49" fontId="4" fillId="0" borderId="8" xfId="2" applyNumberFormat="1" applyFont="1" applyBorder="1" applyAlignment="1">
      <alignment horizontal="center" vertical="center" shrinkToFit="1"/>
    </xf>
    <xf numFmtId="49" fontId="4" fillId="0" borderId="12" xfId="2" applyNumberFormat="1" applyFont="1" applyBorder="1" applyAlignment="1">
      <alignment horizontal="center" vertical="center" shrinkToFit="1"/>
    </xf>
    <xf numFmtId="49" fontId="4" fillId="0" borderId="10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vertical="center" shrinkToFit="1"/>
    </xf>
    <xf numFmtId="49" fontId="3" fillId="0" borderId="0" xfId="2" applyNumberFormat="1" applyFont="1" applyAlignment="1">
      <alignment vertical="center" shrinkToFit="1"/>
    </xf>
    <xf numFmtId="49" fontId="3" fillId="0" borderId="12" xfId="2" applyNumberFormat="1" applyFont="1" applyBorder="1" applyAlignment="1">
      <alignment vertical="center" shrinkToFit="1"/>
    </xf>
    <xf numFmtId="0" fontId="1" fillId="0" borderId="0" xfId="2" applyAlignment="1">
      <alignment vertical="center" shrinkToFit="1"/>
    </xf>
    <xf numFmtId="0" fontId="3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1" fillId="0" borderId="4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1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" fillId="0" borderId="0" xfId="2" applyNumberFormat="1" applyAlignment="1">
      <alignment horizontal="left" vertical="center" shrinkToFit="1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6" fillId="0" borderId="0" xfId="2" applyNumberFormat="1" applyFont="1" applyAlignment="1">
      <alignment horizontal="center" vertical="center" shrinkToFit="1"/>
    </xf>
    <xf numFmtId="49" fontId="21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49" fontId="1" fillId="0" borderId="6" xfId="2" applyNumberFormat="1" applyBorder="1" applyAlignment="1">
      <alignment vertical="center" shrinkToFit="1"/>
    </xf>
    <xf numFmtId="49" fontId="1" fillId="0" borderId="7" xfId="2" applyNumberFormat="1" applyBorder="1" applyAlignment="1">
      <alignment vertical="center" shrinkToFit="1"/>
    </xf>
    <xf numFmtId="49" fontId="1" fillId="0" borderId="10" xfId="2" applyNumberFormat="1" applyBorder="1" applyAlignment="1">
      <alignment vertical="center" shrinkToFit="1"/>
    </xf>
    <xf numFmtId="49" fontId="1" fillId="0" borderId="11" xfId="2" applyNumberFormat="1" applyBorder="1" applyAlignment="1">
      <alignment vertical="center" shrinkToFit="1"/>
    </xf>
    <xf numFmtId="49" fontId="5" fillId="0" borderId="0" xfId="2" applyNumberFormat="1" applyFont="1" applyAlignment="1">
      <alignment horizontal="center" vertical="center" shrinkToFit="1"/>
    </xf>
    <xf numFmtId="49" fontId="5" fillId="0" borderId="9" xfId="2" applyNumberFormat="1" applyFont="1" applyBorder="1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0" fontId="1" fillId="0" borderId="29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3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4" fillId="0" borderId="0" xfId="2" applyNumberFormat="1" applyFont="1" applyAlignment="1">
      <alignment horizontal="center" vertical="center" shrinkToFit="1"/>
    </xf>
    <xf numFmtId="49" fontId="1" fillId="0" borderId="0" xfId="2" applyNumberFormat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5" fillId="0" borderId="0" xfId="2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1" fillId="0" borderId="0" xfId="2" applyNumberFormat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4" fillId="0" borderId="0" xfId="2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49" fontId="5" fillId="0" borderId="0" xfId="2" applyNumberFormat="1" applyFont="1" applyAlignment="1">
      <alignment horizontal="left" vertical="center" shrinkToFit="1"/>
    </xf>
    <xf numFmtId="49" fontId="1" fillId="0" borderId="0" xfId="2" applyNumberFormat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4" fillId="0" borderId="0" xfId="2" applyNumberFormat="1" applyFont="1" applyAlignment="1">
      <alignment horizontal="center" vertical="center" shrinkToFit="1"/>
    </xf>
    <xf numFmtId="0" fontId="1" fillId="0" borderId="0" xfId="2" applyBorder="1" applyAlignment="1">
      <alignment horizontal="center" vertical="center" shrinkToFit="1"/>
    </xf>
    <xf numFmtId="49" fontId="1" fillId="0" borderId="0" xfId="2" applyNumberFormat="1" applyBorder="1" applyAlignment="1">
      <alignment horizontal="center" vertical="center" shrinkToFit="1"/>
    </xf>
    <xf numFmtId="49" fontId="4" fillId="0" borderId="0" xfId="2" applyNumberFormat="1" applyFont="1" applyBorder="1" applyAlignment="1">
      <alignment horizontal="center" vertical="center" shrinkToFit="1"/>
    </xf>
    <xf numFmtId="49" fontId="3" fillId="0" borderId="0" xfId="2" applyNumberFormat="1" applyFont="1" applyBorder="1" applyAlignment="1">
      <alignment vertical="center" shrinkToFit="1"/>
    </xf>
    <xf numFmtId="49" fontId="0" fillId="0" borderId="0" xfId="2" applyNumberFormat="1" applyFont="1" applyAlignment="1">
      <alignment vertical="center" shrinkToFit="1"/>
    </xf>
    <xf numFmtId="0" fontId="0" fillId="0" borderId="0" xfId="2" applyFont="1" applyAlignment="1">
      <alignment vertical="center" shrinkToFit="1"/>
    </xf>
    <xf numFmtId="49" fontId="5" fillId="0" borderId="0" xfId="2" applyNumberFormat="1" applyFont="1" applyBorder="1" applyAlignment="1">
      <alignment vertical="center" shrinkToFit="1"/>
    </xf>
    <xf numFmtId="0" fontId="1" fillId="0" borderId="0" xfId="2" applyAlignment="1">
      <alignment horizontal="center" vertical="center" shrinkToFit="1"/>
    </xf>
    <xf numFmtId="49" fontId="1" fillId="0" borderId="0" xfId="2" applyNumberFormat="1" applyAlignment="1">
      <alignment horizontal="center" vertical="center" shrinkToFit="1"/>
    </xf>
    <xf numFmtId="49" fontId="1" fillId="0" borderId="0" xfId="2" applyNumberFormat="1" applyAlignment="1">
      <alignment vertical="center" shrinkToFit="1"/>
    </xf>
    <xf numFmtId="49" fontId="1" fillId="0" borderId="0" xfId="2" applyNumberFormat="1" applyBorder="1" applyAlignment="1">
      <alignment vertical="center" shrinkToFit="1"/>
    </xf>
    <xf numFmtId="0" fontId="1" fillId="0" borderId="0" xfId="2" applyBorder="1" applyAlignment="1">
      <alignment vertical="center" shrinkToFit="1"/>
    </xf>
    <xf numFmtId="0" fontId="1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0" xfId="2" applyNumberFormat="1" applyFont="1" applyBorder="1" applyAlignment="1">
      <alignment horizontal="left" vertical="center" shrinkToFit="1"/>
    </xf>
    <xf numFmtId="49" fontId="4" fillId="0" borderId="0" xfId="2" applyNumberFormat="1" applyFont="1" applyBorder="1" applyAlignment="1">
      <alignment vertical="center" shrinkToFit="1"/>
    </xf>
    <xf numFmtId="0" fontId="17" fillId="0" borderId="0" xfId="0" applyFont="1" applyBorder="1">
      <alignment vertical="center"/>
    </xf>
    <xf numFmtId="49" fontId="1" fillId="0" borderId="0" xfId="2" applyNumberFormat="1" applyAlignment="1">
      <alignment horizontal="center" vertical="center" shrinkToFit="1"/>
    </xf>
    <xf numFmtId="0" fontId="1" fillId="0" borderId="7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1" fillId="0" borderId="10" xfId="2" applyBorder="1" applyAlignment="1">
      <alignment horizontal="center" vertical="center" shrinkToFit="1"/>
    </xf>
    <xf numFmtId="0" fontId="1" fillId="0" borderId="11" xfId="2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" fillId="0" borderId="5" xfId="2" applyNumberFormat="1" applyBorder="1" applyAlignment="1">
      <alignment horizontal="center" vertical="center" shrinkToFit="1"/>
    </xf>
    <xf numFmtId="0" fontId="1" fillId="0" borderId="0" xfId="2" applyAlignment="1">
      <alignment horizontal="left" vertical="center" shrinkToFit="1"/>
    </xf>
    <xf numFmtId="49" fontId="0" fillId="0" borderId="0" xfId="2" applyNumberFormat="1" applyFont="1" applyAlignment="1">
      <alignment vertical="center" shrinkToFit="1"/>
    </xf>
    <xf numFmtId="49" fontId="1" fillId="0" borderId="0" xfId="2" applyNumberFormat="1" applyAlignment="1">
      <alignment vertical="center" shrinkToFit="1"/>
    </xf>
    <xf numFmtId="0" fontId="1" fillId="0" borderId="29" xfId="0" applyFont="1" applyBorder="1" applyAlignment="1">
      <alignment horizontal="center" vertical="center"/>
    </xf>
    <xf numFmtId="49" fontId="1" fillId="0" borderId="0" xfId="2" applyNumberFormat="1" applyAlignment="1">
      <alignment vertical="center" shrinkToFit="1"/>
    </xf>
    <xf numFmtId="49" fontId="1" fillId="0" borderId="0" xfId="2" applyNumberFormat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1" fillId="0" borderId="5" xfId="2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" fillId="0" borderId="0" xfId="2" applyAlignment="1">
      <alignment horizontal="left" vertical="center" shrinkToFit="1"/>
    </xf>
    <xf numFmtId="49" fontId="4" fillId="0" borderId="0" xfId="2" applyNumberFormat="1" applyFont="1" applyAlignment="1">
      <alignment horizontal="center" vertical="center" shrinkToFit="1"/>
    </xf>
    <xf numFmtId="49" fontId="6" fillId="3" borderId="0" xfId="2" applyNumberFormat="1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5" fillId="0" borderId="0" xfId="2" applyFont="1" applyAlignment="1">
      <alignment horizontal="right" vertical="center" shrinkToFit="1"/>
    </xf>
    <xf numFmtId="0" fontId="6" fillId="0" borderId="0" xfId="2" applyFont="1" applyAlignment="1">
      <alignment horizontal="left" vertical="center" shrinkToFit="1"/>
    </xf>
    <xf numFmtId="0" fontId="1" fillId="0" borderId="0" xfId="2">
      <alignment vertical="center"/>
    </xf>
    <xf numFmtId="0" fontId="1" fillId="0" borderId="6" xfId="2" applyBorder="1" applyAlignment="1">
      <alignment horizontal="right" vertical="center" shrinkToFit="1"/>
    </xf>
    <xf numFmtId="0" fontId="1" fillId="0" borderId="6" xfId="2" applyBorder="1">
      <alignment vertical="center"/>
    </xf>
    <xf numFmtId="0" fontId="1" fillId="0" borderId="7" xfId="2" applyBorder="1">
      <alignment vertical="center"/>
    </xf>
    <xf numFmtId="49" fontId="5" fillId="0" borderId="73" xfId="2" applyNumberFormat="1" applyFont="1" applyBorder="1" applyAlignment="1">
      <alignment vertical="center" shrinkToFit="1"/>
    </xf>
    <xf numFmtId="0" fontId="1" fillId="0" borderId="9" xfId="2" applyBorder="1" applyAlignment="1">
      <alignment horizontal="center" vertical="center" shrinkToFit="1"/>
    </xf>
    <xf numFmtId="0" fontId="1" fillId="0" borderId="5" xfId="2" applyBorder="1" applyAlignment="1">
      <alignment horizontal="left" vertical="center" shrinkToFit="1"/>
    </xf>
    <xf numFmtId="49" fontId="2" fillId="0" borderId="0" xfId="2" applyNumberFormat="1" applyFont="1" applyAlignment="1">
      <alignment horizontal="center" vertical="center" shrinkToFit="1"/>
    </xf>
    <xf numFmtId="49" fontId="4" fillId="0" borderId="9" xfId="2" applyNumberFormat="1" applyFont="1" applyBorder="1" applyAlignment="1">
      <alignment horizontal="center" vertical="center" shrinkToFit="1"/>
    </xf>
    <xf numFmtId="49" fontId="4" fillId="0" borderId="5" xfId="2" applyNumberFormat="1" applyFont="1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49" fontId="5" fillId="0" borderId="10" xfId="2" applyNumberFormat="1" applyFont="1" applyBorder="1" applyAlignment="1">
      <alignment vertical="center" shrinkToFit="1"/>
    </xf>
    <xf numFmtId="49" fontId="4" fillId="0" borderId="11" xfId="2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1" fillId="0" borderId="6" xfId="2" applyBorder="1" applyAlignment="1">
      <alignment vertical="center" shrinkToFit="1"/>
    </xf>
    <xf numFmtId="0" fontId="1" fillId="0" borderId="7" xfId="2" applyBorder="1" applyAlignment="1">
      <alignment horizontal="right" vertical="center" shrinkToFit="1"/>
    </xf>
    <xf numFmtId="49" fontId="5" fillId="0" borderId="5" xfId="2" applyNumberFormat="1" applyFont="1" applyBorder="1" applyAlignment="1">
      <alignment vertical="center" shrinkToFit="1"/>
    </xf>
    <xf numFmtId="49" fontId="5" fillId="0" borderId="12" xfId="2" applyNumberFormat="1" applyFont="1" applyBorder="1" applyAlignment="1">
      <alignment vertical="center" shrinkToFit="1"/>
    </xf>
    <xf numFmtId="0" fontId="4" fillId="0" borderId="10" xfId="2" applyFont="1" applyBorder="1" applyAlignment="1">
      <alignment vertical="center" shrinkToFit="1"/>
    </xf>
    <xf numFmtId="0" fontId="1" fillId="0" borderId="8" xfId="2" applyBorder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1" fillId="0" borderId="11" xfId="2" applyBorder="1" applyAlignment="1">
      <alignment horizontal="right" vertical="center" shrinkToFit="1"/>
    </xf>
    <xf numFmtId="0" fontId="18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5" fillId="0" borderId="6" xfId="2" applyNumberFormat="1" applyFont="1" applyBorder="1" applyAlignment="1">
      <alignment vertical="center" shrinkToFit="1"/>
    </xf>
    <xf numFmtId="0" fontId="4" fillId="0" borderId="5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0" xfId="2" applyFont="1" applyBorder="1" applyAlignment="1">
      <alignment vertical="center" shrinkToFit="1"/>
    </xf>
    <xf numFmtId="49" fontId="24" fillId="0" borderId="0" xfId="2" applyNumberFormat="1" applyFont="1" applyAlignment="1">
      <alignment horizontal="center" vertical="center" shrinkToFit="1"/>
    </xf>
    <xf numFmtId="49" fontId="4" fillId="0" borderId="0" xfId="2" applyNumberFormat="1" applyFont="1" applyAlignment="1">
      <alignment vertical="center" shrinkToFit="1"/>
    </xf>
    <xf numFmtId="49" fontId="4" fillId="0" borderId="9" xfId="2" applyNumberFormat="1" applyFont="1" applyBorder="1" applyAlignment="1">
      <alignment vertical="center" shrinkToFit="1"/>
    </xf>
    <xf numFmtId="0" fontId="4" fillId="0" borderId="5" xfId="2" applyFont="1" applyBorder="1" applyAlignment="1">
      <alignment vertical="center" shrinkToFit="1"/>
    </xf>
    <xf numFmtId="0" fontId="4" fillId="0" borderId="11" xfId="2" applyFont="1" applyBorder="1" applyAlignment="1">
      <alignment vertical="center" shrinkToFit="1"/>
    </xf>
    <xf numFmtId="0" fontId="1" fillId="0" borderId="0" xfId="2" applyBorder="1" applyAlignment="1">
      <alignment horizontal="left" vertical="center" shrinkToFit="1"/>
    </xf>
    <xf numFmtId="49" fontId="2" fillId="0" borderId="0" xfId="2" applyNumberFormat="1" applyFont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shrinkToFit="1"/>
    </xf>
    <xf numFmtId="0" fontId="1" fillId="0" borderId="0" xfId="2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1" fillId="0" borderId="0" xfId="2" applyNumberFormat="1" applyBorder="1" applyAlignment="1">
      <alignment horizontal="center" vertical="center" shrinkToFit="1"/>
    </xf>
    <xf numFmtId="49" fontId="4" fillId="0" borderId="0" xfId="2" applyNumberFormat="1" applyFont="1" applyBorder="1" applyAlignment="1">
      <alignment horizontal="center" vertical="center" shrinkToFit="1"/>
    </xf>
    <xf numFmtId="0" fontId="3" fillId="0" borderId="0" xfId="2" applyFont="1" applyBorder="1" applyAlignment="1">
      <alignment vertical="center" shrinkToFit="1"/>
    </xf>
    <xf numFmtId="49" fontId="0" fillId="0" borderId="0" xfId="2" applyNumberFormat="1" applyFont="1" applyBorder="1" applyAlignment="1">
      <alignment vertical="center" shrinkToFit="1"/>
    </xf>
    <xf numFmtId="0" fontId="5" fillId="0" borderId="0" xfId="2" applyFont="1" applyBorder="1" applyAlignment="1">
      <alignment vertical="center" shrinkToFit="1"/>
    </xf>
    <xf numFmtId="0" fontId="0" fillId="0" borderId="0" xfId="2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1" borderId="0" xfId="0" applyFont="1" applyFill="1">
      <alignment vertical="center"/>
    </xf>
    <xf numFmtId="0" fontId="0" fillId="1" borderId="0" xfId="0" applyFont="1" applyFill="1" applyAlignment="1">
      <alignment horizontal="center" vertical="center"/>
    </xf>
    <xf numFmtId="0" fontId="0" fillId="1" borderId="0" xfId="0" applyFont="1" applyFill="1">
      <alignment vertical="center"/>
    </xf>
    <xf numFmtId="0" fontId="0" fillId="0" borderId="17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1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49" fontId="5" fillId="0" borderId="50" xfId="0" applyNumberFormat="1" applyFont="1" applyBorder="1" applyAlignment="1">
      <alignment horizontal="center" vertical="center" shrinkToFit="1"/>
    </xf>
    <xf numFmtId="49" fontId="5" fillId="0" borderId="51" xfId="0" applyNumberFormat="1" applyFont="1" applyBorder="1" applyAlignment="1">
      <alignment horizontal="center" vertical="center" shrinkToFit="1"/>
    </xf>
    <xf numFmtId="49" fontId="5" fillId="0" borderId="52" xfId="0" applyNumberFormat="1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54" xfId="0" applyNumberFormat="1" applyFont="1" applyBorder="1" applyAlignment="1">
      <alignment horizontal="center" vertical="center" shrinkToFit="1"/>
    </xf>
    <xf numFmtId="49" fontId="5" fillId="0" borderId="55" xfId="0" applyNumberFormat="1" applyFont="1" applyBorder="1" applyAlignment="1">
      <alignment horizontal="center" vertical="center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62" xfId="0" applyNumberFormat="1" applyFont="1" applyBorder="1" applyAlignment="1">
      <alignment horizontal="center" vertical="center" shrinkToFit="1"/>
    </xf>
    <xf numFmtId="49" fontId="5" fillId="0" borderId="6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2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49" fontId="0" fillId="0" borderId="0" xfId="2" applyNumberFormat="1" applyFont="1" applyAlignment="1">
      <alignment horizontal="center" vertical="center" shrinkToFit="1"/>
    </xf>
    <xf numFmtId="49" fontId="1" fillId="0" borderId="0" xfId="2" applyNumberFormat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49" fontId="5" fillId="0" borderId="10" xfId="2" applyNumberFormat="1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1" fillId="0" borderId="0" xfId="2" applyBorder="1" applyAlignment="1">
      <alignment horizontal="center" vertical="center" shrinkToFit="1"/>
    </xf>
    <xf numFmtId="49" fontId="4" fillId="0" borderId="0" xfId="2" applyNumberFormat="1" applyFont="1" applyAlignment="1">
      <alignment horizontal="center" vertical="center" shrinkToFit="1"/>
    </xf>
    <xf numFmtId="49" fontId="4" fillId="0" borderId="9" xfId="2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49" fontId="0" fillId="0" borderId="0" xfId="2" applyNumberFormat="1" applyFont="1" applyBorder="1" applyAlignment="1">
      <alignment horizontal="center" vertical="center" shrinkToFit="1"/>
    </xf>
    <xf numFmtId="49" fontId="1" fillId="0" borderId="0" xfId="2" applyNumberFormat="1" applyBorder="1" applyAlignment="1">
      <alignment horizontal="center" vertical="center" shrinkToFit="1"/>
    </xf>
    <xf numFmtId="0" fontId="5" fillId="0" borderId="9" xfId="2" applyFont="1" applyBorder="1" applyAlignment="1">
      <alignment horizontal="righ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5" fillId="0" borderId="56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44" xfId="0" applyNumberFormat="1" applyFont="1" applyBorder="1" applyAlignment="1">
      <alignment horizontal="center" vertical="center" shrinkToFit="1"/>
    </xf>
    <xf numFmtId="49" fontId="1" fillId="0" borderId="46" xfId="0" applyNumberFormat="1" applyFont="1" applyBorder="1" applyAlignment="1">
      <alignment horizontal="center" vertical="center" shrinkToFit="1"/>
    </xf>
    <xf numFmtId="49" fontId="1" fillId="0" borderId="47" xfId="0" applyNumberFormat="1" applyFont="1" applyBorder="1" applyAlignment="1">
      <alignment horizontal="center" vertical="center" shrinkToFit="1"/>
    </xf>
    <xf numFmtId="49" fontId="1" fillId="0" borderId="59" xfId="0" applyNumberFormat="1" applyFont="1" applyBorder="1" applyAlignment="1">
      <alignment horizontal="center" vertical="center" shrinkToFit="1"/>
    </xf>
    <xf numFmtId="49" fontId="1" fillId="0" borderId="60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49" fontId="1" fillId="0" borderId="64" xfId="0" applyNumberFormat="1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49" fontId="0" fillId="0" borderId="48" xfId="0" applyNumberFormat="1" applyBorder="1" applyAlignment="1">
      <alignment horizontal="center" vertical="center" shrinkToFit="1"/>
    </xf>
    <xf numFmtId="49" fontId="0" fillId="0" borderId="45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0" fillId="0" borderId="47" xfId="0" applyNumberForma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59" xfId="0" applyNumberFormat="1" applyFont="1" applyBorder="1" applyAlignment="1">
      <alignment horizontal="center" vertical="center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49" fontId="4" fillId="0" borderId="0" xfId="2" applyNumberFormat="1" applyFont="1" applyAlignment="1">
      <alignment horizontal="right" vertical="center" shrinkToFit="1"/>
    </xf>
    <xf numFmtId="49" fontId="4" fillId="0" borderId="9" xfId="2" applyNumberFormat="1" applyFont="1" applyBorder="1" applyAlignment="1">
      <alignment horizontal="right" vertical="center" shrinkToFit="1"/>
    </xf>
    <xf numFmtId="0" fontId="4" fillId="0" borderId="5" xfId="2" applyFont="1" applyBorder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9" xfId="2" applyFont="1" applyBorder="1" applyAlignment="1">
      <alignment horizontal="right" vertical="center" shrinkToFit="1"/>
    </xf>
    <xf numFmtId="0" fontId="0" fillId="0" borderId="17" xfId="0" applyBorder="1" applyAlignment="1">
      <alignment horizontal="distributed" vertical="center" wrapText="1" shrinkToFit="1"/>
    </xf>
    <xf numFmtId="0" fontId="0" fillId="0" borderId="7" xfId="0" applyBorder="1" applyAlignment="1">
      <alignment horizontal="distributed" vertical="center" wrapText="1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49" fontId="1" fillId="0" borderId="17" xfId="2" applyNumberFormat="1" applyBorder="1" applyAlignment="1">
      <alignment horizontal="center" vertical="center" shrinkToFit="1"/>
    </xf>
    <xf numFmtId="49" fontId="1" fillId="0" borderId="7" xfId="2" applyNumberFormat="1" applyBorder="1" applyAlignment="1">
      <alignment horizontal="center" vertical="center" shrinkToFit="1"/>
    </xf>
    <xf numFmtId="49" fontId="1" fillId="0" borderId="18" xfId="2" applyNumberFormat="1" applyBorder="1" applyAlignment="1">
      <alignment horizontal="center" vertical="center" shrinkToFit="1"/>
    </xf>
    <xf numFmtId="49" fontId="1" fillId="0" borderId="9" xfId="2" applyNumberFormat="1" applyBorder="1" applyAlignment="1">
      <alignment horizontal="center" vertical="center" shrinkToFit="1"/>
    </xf>
    <xf numFmtId="49" fontId="1" fillId="0" borderId="21" xfId="2" applyNumberFormat="1" applyBorder="1" applyAlignment="1">
      <alignment horizontal="center" vertical="center" shrinkToFit="1"/>
    </xf>
    <xf numFmtId="49" fontId="1" fillId="0" borderId="2" xfId="2" applyNumberFormat="1" applyBorder="1" applyAlignment="1">
      <alignment horizontal="center" vertical="center" shrinkToFit="1"/>
    </xf>
    <xf numFmtId="49" fontId="1" fillId="0" borderId="22" xfId="2" applyNumberFormat="1" applyBorder="1" applyAlignment="1">
      <alignment horizontal="center" vertical="center" shrinkToFit="1"/>
    </xf>
    <xf numFmtId="49" fontId="1" fillId="0" borderId="4" xfId="2" applyNumberFormat="1" applyBorder="1" applyAlignment="1">
      <alignment horizontal="center" vertical="center" shrinkToFit="1"/>
    </xf>
    <xf numFmtId="49" fontId="1" fillId="0" borderId="65" xfId="2" applyNumberFormat="1" applyBorder="1" applyAlignment="1">
      <alignment horizontal="center" vertical="center" shrinkToFit="1"/>
    </xf>
    <xf numFmtId="49" fontId="1" fillId="0" borderId="3" xfId="2" applyNumberFormat="1" applyBorder="1" applyAlignment="1">
      <alignment horizontal="center" vertical="center" shrinkToFit="1"/>
    </xf>
    <xf numFmtId="49" fontId="1" fillId="0" borderId="48" xfId="2" applyNumberFormat="1" applyBorder="1" applyAlignment="1">
      <alignment horizontal="center" vertical="center" shrinkToFit="1"/>
    </xf>
    <xf numFmtId="49" fontId="1" fillId="0" borderId="45" xfId="2" applyNumberFormat="1" applyBorder="1" applyAlignment="1">
      <alignment horizontal="center" vertical="center" shrinkToFit="1"/>
    </xf>
    <xf numFmtId="49" fontId="1" fillId="0" borderId="24" xfId="2" applyNumberFormat="1" applyBorder="1" applyAlignment="1">
      <alignment horizontal="center" vertical="center" shrinkToFit="1"/>
    </xf>
    <xf numFmtId="49" fontId="1" fillId="0" borderId="5" xfId="2" applyNumberFormat="1" applyBorder="1" applyAlignment="1">
      <alignment horizontal="center" vertical="center" shrinkToFit="1"/>
    </xf>
    <xf numFmtId="49" fontId="1" fillId="0" borderId="12" xfId="2" applyNumberFormat="1" applyBorder="1" applyAlignment="1">
      <alignment horizontal="center" vertical="center" shrinkToFit="1"/>
    </xf>
    <xf numFmtId="49" fontId="1" fillId="0" borderId="10" xfId="2" applyNumberFormat="1" applyBorder="1" applyAlignment="1">
      <alignment horizontal="center" vertical="center" shrinkToFit="1"/>
    </xf>
    <xf numFmtId="49" fontId="1" fillId="0" borderId="11" xfId="2" applyNumberForma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10" xfId="2" applyFont="1" applyBorder="1" applyAlignment="1">
      <alignment horizontal="center" vertical="center" shrinkToFit="1"/>
    </xf>
    <xf numFmtId="49" fontId="5" fillId="0" borderId="6" xfId="2" applyNumberFormat="1" applyFont="1" applyBorder="1" applyAlignment="1">
      <alignment horizontal="center" vertical="center" shrinkToFit="1"/>
    </xf>
    <xf numFmtId="49" fontId="5" fillId="0" borderId="8" xfId="2" applyNumberFormat="1" applyFont="1" applyBorder="1" applyAlignment="1">
      <alignment horizontal="center" vertical="center" shrinkToFit="1"/>
    </xf>
    <xf numFmtId="49" fontId="5" fillId="0" borderId="7" xfId="2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0" xfId="2" applyFont="1" applyBorder="1" applyAlignment="1">
      <alignment horizontal="left" vertical="center" shrinkToFit="1"/>
    </xf>
    <xf numFmtId="0" fontId="1" fillId="0" borderId="0" xfId="2" applyAlignment="1">
      <alignment horizontal="left" vertical="center" shrinkToFit="1"/>
    </xf>
    <xf numFmtId="49" fontId="0" fillId="0" borderId="0" xfId="2" applyNumberFormat="1" applyFont="1" applyAlignment="1">
      <alignment vertical="center" shrinkToFit="1"/>
    </xf>
    <xf numFmtId="49" fontId="1" fillId="0" borderId="0" xfId="2" applyNumberFormat="1" applyAlignment="1">
      <alignment vertical="center" shrinkToFi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20" fontId="1" fillId="0" borderId="67" xfId="0" applyNumberFormat="1" applyFont="1" applyBorder="1" applyAlignment="1">
      <alignment horizontal="center" vertical="center"/>
    </xf>
    <xf numFmtId="20" fontId="1" fillId="0" borderId="68" xfId="0" applyNumberFormat="1" applyFont="1" applyBorder="1" applyAlignment="1">
      <alignment horizontal="center" vertical="center"/>
    </xf>
    <xf numFmtId="20" fontId="1" fillId="0" borderId="69" xfId="0" applyNumberFormat="1" applyFont="1" applyBorder="1" applyAlignment="1">
      <alignment horizontal="center" vertical="center"/>
    </xf>
    <xf numFmtId="20" fontId="1" fillId="0" borderId="7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3">
    <cellStyle name="Excel Built-in Normal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0</xdr:row>
      <xdr:rowOff>0</xdr:rowOff>
    </xdr:from>
    <xdr:to>
      <xdr:col>10</xdr:col>
      <xdr:colOff>9525</xdr:colOff>
      <xdr:row>3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6753225" y="0"/>
          <a:ext cx="1066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050" b="1">
              <a:latin typeface="+mn-ea"/>
              <a:ea typeface="+mn-ea"/>
            </a:rPr>
            <a:t>２０２５．</a:t>
          </a:r>
          <a:r>
            <a:rPr kumimoji="1" lang="en-US" altLang="ja-JP" sz="1050" b="1">
              <a:latin typeface="+mn-ea"/>
              <a:ea typeface="+mn-ea"/>
            </a:rPr>
            <a:t>1</a:t>
          </a:r>
          <a:r>
            <a:rPr kumimoji="1" lang="ja-JP" altLang="en-US" sz="1050" b="1">
              <a:latin typeface="+mn-ea"/>
              <a:ea typeface="+mn-ea"/>
            </a:rPr>
            <a:t>．１８</a:t>
          </a:r>
          <a:endParaRPr kumimoji="1" lang="en-US" altLang="ja-JP" sz="1050" b="1">
            <a:latin typeface="+mn-ea"/>
            <a:ea typeface="+mn-ea"/>
          </a:endParaRPr>
        </a:p>
        <a:p>
          <a:pPr algn="r"/>
          <a:r>
            <a:rPr kumimoji="1" lang="en-US" altLang="ja-JP" sz="600" b="1">
              <a:latin typeface="+mn-ea"/>
              <a:ea typeface="+mn-ea"/>
            </a:rPr>
            <a:t>Ver.02</a:t>
          </a:r>
          <a:endParaRPr kumimoji="1" lang="ja-JP" altLang="en-US" sz="6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42"/>
  <sheetViews>
    <sheetView topLeftCell="A7" workbookViewId="0">
      <selection activeCell="AU9" sqref="AU9"/>
    </sheetView>
  </sheetViews>
  <sheetFormatPr defaultColWidth="6" defaultRowHeight="8.25" customHeight="1"/>
  <cols>
    <col min="1" max="2" width="6" style="1" customWidth="1"/>
    <col min="3" max="17" width="2" style="1" customWidth="1"/>
    <col min="18" max="20" width="6" style="1"/>
    <col min="21" max="21" width="6" style="1" customWidth="1"/>
    <col min="22" max="36" width="2" style="1" customWidth="1"/>
    <col min="37" max="37" width="6" style="1" customWidth="1"/>
    <col min="38" max="38" width="0.625" style="1" customWidth="1"/>
    <col min="39" max="16384" width="6" style="1"/>
  </cols>
  <sheetData>
    <row r="1" spans="1:54" ht="8.25" customHeight="1">
      <c r="A1" s="374" t="s">
        <v>0</v>
      </c>
      <c r="B1" s="374"/>
      <c r="C1" s="375"/>
      <c r="D1" s="375"/>
      <c r="E1" s="375"/>
      <c r="K1" s="6"/>
      <c r="L1" s="6"/>
      <c r="M1" s="6"/>
      <c r="N1" s="6"/>
      <c r="O1" s="6"/>
      <c r="P1" s="6"/>
      <c r="Q1" s="6"/>
    </row>
    <row r="2" spans="1:54" ht="8.25" customHeight="1">
      <c r="A2" s="374"/>
      <c r="B2" s="374"/>
      <c r="C2" s="375"/>
      <c r="D2" s="375"/>
      <c r="E2" s="375"/>
      <c r="K2" s="6"/>
      <c r="L2" s="6"/>
      <c r="M2" s="6"/>
      <c r="N2" s="6"/>
      <c r="O2" s="6"/>
      <c r="P2" s="6"/>
      <c r="Q2" s="6"/>
    </row>
    <row r="3" spans="1:54" ht="8.25" customHeight="1">
      <c r="A3" s="374"/>
      <c r="B3" s="374"/>
      <c r="C3" s="375"/>
      <c r="D3" s="375"/>
      <c r="E3" s="375"/>
      <c r="K3" s="6"/>
      <c r="L3" s="6"/>
      <c r="M3" s="6"/>
      <c r="N3" s="6"/>
      <c r="O3" s="6"/>
      <c r="P3" s="6"/>
      <c r="Q3" s="6"/>
    </row>
    <row r="4" spans="1:54" s="95" customFormat="1" ht="8.25" customHeight="1" thickBot="1">
      <c r="A4" s="97"/>
      <c r="B4" s="97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6"/>
      <c r="T4" s="93"/>
      <c r="U4" s="93"/>
      <c r="V4" s="93"/>
      <c r="W4" s="93"/>
      <c r="X4" s="93"/>
      <c r="Y4" s="93"/>
      <c r="Z4" s="93"/>
      <c r="AA4" s="93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94"/>
      <c r="AR4" s="44"/>
      <c r="AS4" s="44"/>
      <c r="AT4" s="44"/>
      <c r="AU4" s="44"/>
      <c r="AV4" s="44"/>
      <c r="AX4" s="67"/>
      <c r="AY4" s="67"/>
      <c r="BA4" s="69"/>
      <c r="BB4" s="69"/>
    </row>
    <row r="5" spans="1:54" s="131" customFormat="1" ht="8.25" customHeight="1">
      <c r="A5" s="266" t="s">
        <v>1</v>
      </c>
      <c r="B5" s="267"/>
      <c r="C5" s="272" t="str">
        <f>VLOOKUP(AN9,area_16_m1,2)</f>
        <v>藤崎</v>
      </c>
      <c r="D5" s="273"/>
      <c r="E5" s="274"/>
      <c r="F5" s="272" t="str">
        <f>VLOOKUP(AN13,area_16_m1,2)</f>
        <v>江田</v>
      </c>
      <c r="G5" s="273"/>
      <c r="H5" s="274"/>
      <c r="I5" s="272" t="str">
        <f>VLOOKUP(AN17,area_16_m1,2)</f>
        <v>中村</v>
      </c>
      <c r="J5" s="273"/>
      <c r="K5" s="274"/>
      <c r="L5" s="272" t="str">
        <f>VLOOKUP(AN21,area_16_m1,2)</f>
        <v>瀧澤</v>
      </c>
      <c r="M5" s="273"/>
      <c r="N5" s="274"/>
      <c r="O5" s="305" t="s">
        <v>94</v>
      </c>
      <c r="P5" s="306"/>
      <c r="Q5" s="267"/>
      <c r="R5" s="280" t="s">
        <v>2</v>
      </c>
      <c r="S5" s="102"/>
      <c r="T5" s="266" t="s">
        <v>95</v>
      </c>
      <c r="U5" s="267"/>
      <c r="V5" s="272" t="str">
        <f>VLOOKUP(AP9,area_16_m1,2)</f>
        <v>石川</v>
      </c>
      <c r="W5" s="273"/>
      <c r="X5" s="274"/>
      <c r="Y5" s="272" t="str">
        <f>VLOOKUP(AP13,area_16_m1,2)</f>
        <v>向田</v>
      </c>
      <c r="Z5" s="273"/>
      <c r="AA5" s="274"/>
      <c r="AB5" s="272" t="str">
        <f>VLOOKUP(AP17,area_16_m1,2)</f>
        <v>田中</v>
      </c>
      <c r="AC5" s="273"/>
      <c r="AD5" s="274"/>
      <c r="AE5" s="272" t="str">
        <f>VLOOKUP(AP21,area_16_m1,2)</f>
        <v>大槻</v>
      </c>
      <c r="AF5" s="273"/>
      <c r="AG5" s="274"/>
      <c r="AH5" s="305" t="s">
        <v>94</v>
      </c>
      <c r="AI5" s="306"/>
      <c r="AJ5" s="267"/>
      <c r="AK5" s="280" t="s">
        <v>2</v>
      </c>
      <c r="AL5" s="126"/>
      <c r="AN5" s="234" t="s">
        <v>1</v>
      </c>
      <c r="AP5" s="234" t="s">
        <v>95</v>
      </c>
      <c r="AR5" s="44">
        <v>1</v>
      </c>
      <c r="AS5" s="44" t="s">
        <v>632</v>
      </c>
      <c r="AT5" s="44" t="s">
        <v>476</v>
      </c>
      <c r="AU5" s="197" t="s">
        <v>723</v>
      </c>
      <c r="AV5" s="44" t="s">
        <v>476</v>
      </c>
      <c r="AX5" s="67" t="s">
        <v>404</v>
      </c>
      <c r="AY5" s="67" t="s">
        <v>180</v>
      </c>
      <c r="BA5" s="69"/>
      <c r="BB5" s="69"/>
    </row>
    <row r="6" spans="1:54" s="131" customFormat="1" ht="8.25" customHeight="1">
      <c r="A6" s="268"/>
      <c r="B6" s="269"/>
      <c r="C6" s="275"/>
      <c r="D6" s="276"/>
      <c r="E6" s="259"/>
      <c r="F6" s="275"/>
      <c r="G6" s="276"/>
      <c r="H6" s="259"/>
      <c r="I6" s="275"/>
      <c r="J6" s="276"/>
      <c r="K6" s="259"/>
      <c r="L6" s="275"/>
      <c r="M6" s="276"/>
      <c r="N6" s="259"/>
      <c r="O6" s="307"/>
      <c r="P6" s="308"/>
      <c r="Q6" s="269"/>
      <c r="R6" s="281"/>
      <c r="S6" s="102"/>
      <c r="T6" s="268"/>
      <c r="U6" s="269"/>
      <c r="V6" s="275"/>
      <c r="W6" s="276"/>
      <c r="X6" s="259"/>
      <c r="Y6" s="275"/>
      <c r="Z6" s="276"/>
      <c r="AA6" s="259"/>
      <c r="AB6" s="275"/>
      <c r="AC6" s="276"/>
      <c r="AD6" s="259"/>
      <c r="AE6" s="275"/>
      <c r="AF6" s="276"/>
      <c r="AG6" s="259"/>
      <c r="AH6" s="307"/>
      <c r="AI6" s="308"/>
      <c r="AJ6" s="269"/>
      <c r="AK6" s="281"/>
      <c r="AL6" s="126"/>
      <c r="AN6" s="235"/>
      <c r="AP6" s="235"/>
      <c r="AR6" s="44">
        <v>2</v>
      </c>
      <c r="AS6" s="44" t="s">
        <v>636</v>
      </c>
      <c r="AT6" s="44" t="s">
        <v>476</v>
      </c>
      <c r="AU6" s="197" t="s">
        <v>724</v>
      </c>
      <c r="AV6" s="197" t="s">
        <v>725</v>
      </c>
      <c r="AX6" s="67" t="s">
        <v>145</v>
      </c>
      <c r="AY6" s="67" t="s">
        <v>62</v>
      </c>
      <c r="BA6" s="67" t="str">
        <f>AX5&amp;AX6</f>
        <v>Ｍ１－１</v>
      </c>
      <c r="BB6" s="67" t="str">
        <f>AY5&amp;AY6</f>
        <v>MD01A0001</v>
      </c>
    </row>
    <row r="7" spans="1:54" s="131" customFormat="1" ht="8.25" customHeight="1">
      <c r="A7" s="268"/>
      <c r="B7" s="269"/>
      <c r="C7" s="275" t="str">
        <f>VLOOKUP(AN11,area_16_m1,4)</f>
        <v>日隈</v>
      </c>
      <c r="D7" s="276"/>
      <c r="E7" s="259"/>
      <c r="F7" s="275" t="str">
        <f>VLOOKUP(AN15,area_16_m1,4)</f>
        <v>西川</v>
      </c>
      <c r="G7" s="276"/>
      <c r="H7" s="259"/>
      <c r="I7" s="275" t="str">
        <f>VLOOKUP(AN19,area_16_m1,4)</f>
        <v>鏡</v>
      </c>
      <c r="J7" s="276"/>
      <c r="K7" s="259"/>
      <c r="L7" s="275" t="str">
        <f>VLOOKUP(AN23,area_16_m1,4)</f>
        <v>細田</v>
      </c>
      <c r="M7" s="276"/>
      <c r="N7" s="259"/>
      <c r="O7" s="307"/>
      <c r="P7" s="308"/>
      <c r="Q7" s="269"/>
      <c r="R7" s="281"/>
      <c r="S7" s="102"/>
      <c r="T7" s="268"/>
      <c r="U7" s="269"/>
      <c r="V7" s="275" t="str">
        <f>VLOOKUP(AP11,area_16_m1,4)</f>
        <v>嶺</v>
      </c>
      <c r="W7" s="276"/>
      <c r="X7" s="259"/>
      <c r="Y7" s="275" t="str">
        <f>VLOOKUP(AP15,area_16_m1,4)</f>
        <v>藤﨑</v>
      </c>
      <c r="Z7" s="276"/>
      <c r="AA7" s="259"/>
      <c r="AB7" s="275" t="str">
        <f>VLOOKUP(AP19,area_16_m1,4)</f>
        <v>高橋</v>
      </c>
      <c r="AC7" s="276"/>
      <c r="AD7" s="259"/>
      <c r="AE7" s="275" t="str">
        <f>VLOOKUP(AP23,area_16_m1,4)</f>
        <v>平尾</v>
      </c>
      <c r="AF7" s="276"/>
      <c r="AG7" s="259"/>
      <c r="AH7" s="307"/>
      <c r="AI7" s="308"/>
      <c r="AJ7" s="269"/>
      <c r="AK7" s="281"/>
      <c r="AL7" s="126"/>
      <c r="AN7" s="235"/>
      <c r="AP7" s="235"/>
      <c r="AR7" s="44">
        <v>3</v>
      </c>
      <c r="AS7" s="44" t="s">
        <v>635</v>
      </c>
      <c r="AT7" s="44" t="s">
        <v>476</v>
      </c>
      <c r="AU7" s="44" t="s">
        <v>543</v>
      </c>
      <c r="AV7" s="44" t="s">
        <v>476</v>
      </c>
      <c r="AX7" s="67" t="s">
        <v>3</v>
      </c>
      <c r="AY7" s="67" t="s">
        <v>63</v>
      </c>
      <c r="BA7" s="67" t="str">
        <f>AX5&amp;AX7</f>
        <v>Ｍ１－２</v>
      </c>
      <c r="BB7" s="67" t="str">
        <f>AY5&amp;AY7</f>
        <v>MD01A0002</v>
      </c>
    </row>
    <row r="8" spans="1:54" s="131" customFormat="1" ht="8.25" customHeight="1">
      <c r="A8" s="270"/>
      <c r="B8" s="271"/>
      <c r="C8" s="283"/>
      <c r="D8" s="284"/>
      <c r="E8" s="261"/>
      <c r="F8" s="283"/>
      <c r="G8" s="284"/>
      <c r="H8" s="261"/>
      <c r="I8" s="283"/>
      <c r="J8" s="284"/>
      <c r="K8" s="261"/>
      <c r="L8" s="283"/>
      <c r="M8" s="284"/>
      <c r="N8" s="261"/>
      <c r="O8" s="309"/>
      <c r="P8" s="310"/>
      <c r="Q8" s="271"/>
      <c r="R8" s="282"/>
      <c r="S8" s="102"/>
      <c r="T8" s="270"/>
      <c r="U8" s="271"/>
      <c r="V8" s="283"/>
      <c r="W8" s="284"/>
      <c r="X8" s="261"/>
      <c r="Y8" s="283"/>
      <c r="Z8" s="284"/>
      <c r="AA8" s="261"/>
      <c r="AB8" s="283"/>
      <c r="AC8" s="284"/>
      <c r="AD8" s="261"/>
      <c r="AE8" s="283"/>
      <c r="AF8" s="284"/>
      <c r="AG8" s="261"/>
      <c r="AH8" s="309"/>
      <c r="AI8" s="310"/>
      <c r="AJ8" s="271"/>
      <c r="AK8" s="282"/>
      <c r="AL8" s="126"/>
      <c r="AN8" s="235"/>
      <c r="AP8" s="235"/>
      <c r="AR8" s="44">
        <v>4</v>
      </c>
      <c r="AS8" s="44" t="s">
        <v>633</v>
      </c>
      <c r="AT8" s="44" t="s">
        <v>476</v>
      </c>
      <c r="AU8" s="44" t="s">
        <v>634</v>
      </c>
      <c r="AV8" s="44" t="s">
        <v>476</v>
      </c>
      <c r="AX8" s="67" t="s">
        <v>4</v>
      </c>
      <c r="AY8" s="67" t="s">
        <v>76</v>
      </c>
      <c r="BA8" s="67" t="str">
        <f>AX5&amp;AX8</f>
        <v>Ｍ１－３</v>
      </c>
      <c r="BB8" s="67" t="str">
        <f>AY5&amp;AY8</f>
        <v>MD01B0001</v>
      </c>
    </row>
    <row r="9" spans="1:54" s="131" customFormat="1" ht="8.25" customHeight="1">
      <c r="A9" s="215" t="str">
        <f>VLOOKUP(AN9,area_16_m1,2)&amp;"・"&amp;VLOOKUP(AN9,area_16_m1,4)</f>
        <v>藤崎・日隈</v>
      </c>
      <c r="B9" s="216"/>
      <c r="C9" s="219"/>
      <c r="D9" s="220"/>
      <c r="E9" s="221"/>
      <c r="F9" s="20" t="s">
        <v>146</v>
      </c>
      <c r="G9" s="21"/>
      <c r="H9" s="22"/>
      <c r="I9" s="20" t="s">
        <v>147</v>
      </c>
      <c r="J9" s="21"/>
      <c r="K9" s="22"/>
      <c r="L9" s="20" t="s">
        <v>148</v>
      </c>
      <c r="M9" s="21"/>
      <c r="N9" s="22"/>
      <c r="O9" s="320"/>
      <c r="P9" s="321"/>
      <c r="Q9" s="322"/>
      <c r="R9" s="231"/>
      <c r="S9" s="102"/>
      <c r="T9" s="215" t="str">
        <f>VLOOKUP(AP9,area_16_m1,2)&amp;"・"&amp;VLOOKUP(AP9,area_16_m1,4)</f>
        <v>石川・嶺</v>
      </c>
      <c r="U9" s="216"/>
      <c r="V9" s="219"/>
      <c r="W9" s="220"/>
      <c r="X9" s="221"/>
      <c r="Y9" s="20" t="s">
        <v>149</v>
      </c>
      <c r="Z9" s="21"/>
      <c r="AA9" s="22"/>
      <c r="AB9" s="20" t="s">
        <v>150</v>
      </c>
      <c r="AC9" s="21"/>
      <c r="AD9" s="22"/>
      <c r="AE9" s="20" t="s">
        <v>151</v>
      </c>
      <c r="AF9" s="21"/>
      <c r="AG9" s="22"/>
      <c r="AH9" s="320"/>
      <c r="AI9" s="321"/>
      <c r="AJ9" s="322"/>
      <c r="AK9" s="231"/>
      <c r="AL9" s="126"/>
      <c r="AN9" s="234">
        <v>1</v>
      </c>
      <c r="AP9" s="234">
        <v>2</v>
      </c>
      <c r="AR9" s="44">
        <v>5</v>
      </c>
      <c r="AS9" s="44" t="s">
        <v>637</v>
      </c>
      <c r="AT9" s="44" t="s">
        <v>638</v>
      </c>
      <c r="AU9" s="44" t="s">
        <v>793</v>
      </c>
      <c r="AV9" s="44" t="s">
        <v>638</v>
      </c>
      <c r="AX9" s="67" t="s">
        <v>5</v>
      </c>
      <c r="AY9" s="67" t="s">
        <v>77</v>
      </c>
      <c r="BA9" s="67" t="str">
        <f>AX5&amp;AX9</f>
        <v>Ｍ１－４</v>
      </c>
      <c r="BB9" s="67" t="str">
        <f>AY5&amp;AY9</f>
        <v>MD01B0002</v>
      </c>
    </row>
    <row r="10" spans="1:54" s="131" customFormat="1" ht="8.25" customHeight="1">
      <c r="A10" s="217"/>
      <c r="B10" s="218"/>
      <c r="C10" s="222"/>
      <c r="D10" s="223"/>
      <c r="E10" s="224"/>
      <c r="F10" s="23"/>
      <c r="G10" s="5"/>
      <c r="H10" s="24"/>
      <c r="I10" s="23"/>
      <c r="J10" s="5"/>
      <c r="K10" s="24"/>
      <c r="L10" s="23"/>
      <c r="M10" s="5"/>
      <c r="N10" s="24"/>
      <c r="O10" s="323"/>
      <c r="P10" s="324"/>
      <c r="Q10" s="325"/>
      <c r="R10" s="232"/>
      <c r="S10" s="102"/>
      <c r="T10" s="217"/>
      <c r="U10" s="218"/>
      <c r="V10" s="222"/>
      <c r="W10" s="223"/>
      <c r="X10" s="224"/>
      <c r="Y10" s="23"/>
      <c r="Z10" s="5"/>
      <c r="AA10" s="24"/>
      <c r="AB10" s="23"/>
      <c r="AC10" s="5"/>
      <c r="AD10" s="24"/>
      <c r="AE10" s="23"/>
      <c r="AF10" s="5"/>
      <c r="AG10" s="24"/>
      <c r="AH10" s="323"/>
      <c r="AI10" s="324"/>
      <c r="AJ10" s="325"/>
      <c r="AK10" s="232"/>
      <c r="AL10" s="126"/>
      <c r="AN10" s="235"/>
      <c r="AP10" s="235"/>
      <c r="AR10" s="44">
        <v>6</v>
      </c>
      <c r="AS10" s="44" t="s">
        <v>639</v>
      </c>
      <c r="AT10" s="44" t="s">
        <v>485</v>
      </c>
      <c r="AU10" s="44" t="s">
        <v>722</v>
      </c>
      <c r="AV10" s="44" t="s">
        <v>726</v>
      </c>
      <c r="AX10" s="67" t="s">
        <v>11</v>
      </c>
      <c r="AY10" s="67" t="s">
        <v>96</v>
      </c>
      <c r="BA10" s="67" t="str">
        <f>AX5&amp;AX10</f>
        <v>Ｍ１－５</v>
      </c>
      <c r="BB10" s="67" t="str">
        <f>AY5&amp;AY10</f>
        <v>MD01C0001</v>
      </c>
    </row>
    <row r="11" spans="1:54" s="131" customFormat="1" ht="8.25" customHeight="1">
      <c r="A11" s="258" t="str">
        <f>IF(VLOOKUP(AN11,area_16_m1,3)=VLOOKUP(AN11,area_16_m1,5),"("&amp;VLOOKUP(AN11,area_16_m1,3)&amp;")","("&amp;VLOOKUP(AN11,area_16_m1,3)&amp;"・"&amp;VLOOKUP(AN11,area_16_m1,5)&amp;")")</f>
        <v>(勤労クラブ)</v>
      </c>
      <c r="B11" s="259"/>
      <c r="C11" s="222"/>
      <c r="D11" s="223"/>
      <c r="E11" s="224"/>
      <c r="F11" s="23"/>
      <c r="G11" s="5"/>
      <c r="H11" s="24"/>
      <c r="I11" s="23"/>
      <c r="J11" s="5"/>
      <c r="K11" s="24"/>
      <c r="L11" s="23"/>
      <c r="M11" s="5"/>
      <c r="N11" s="24"/>
      <c r="O11" s="323"/>
      <c r="P11" s="324"/>
      <c r="Q11" s="325"/>
      <c r="R11" s="232"/>
      <c r="S11" s="102"/>
      <c r="T11" s="258" t="str">
        <f>IF(VLOOKUP(AP11,area_16_m1,3)=VLOOKUP(AP11,area_16_m1,5),"("&amp;VLOOKUP(AP11,area_16_m1,3)&amp;")","("&amp;VLOOKUP(AP11,area_16_m1,3)&amp;"・"&amp;VLOOKUP(AP11,area_16_m1,5)&amp;")")</f>
        <v>(勤労クラブ・市原市)</v>
      </c>
      <c r="U11" s="259"/>
      <c r="V11" s="222"/>
      <c r="W11" s="223"/>
      <c r="X11" s="224"/>
      <c r="Y11" s="23"/>
      <c r="Z11" s="5"/>
      <c r="AA11" s="24"/>
      <c r="AB11" s="23"/>
      <c r="AC11" s="5"/>
      <c r="AD11" s="24"/>
      <c r="AE11" s="23"/>
      <c r="AF11" s="5"/>
      <c r="AG11" s="24"/>
      <c r="AH11" s="323"/>
      <c r="AI11" s="324"/>
      <c r="AJ11" s="325"/>
      <c r="AK11" s="232"/>
      <c r="AL11" s="126"/>
      <c r="AN11" s="235">
        <v>1</v>
      </c>
      <c r="AP11" s="235">
        <v>2</v>
      </c>
      <c r="AR11" s="44">
        <v>7</v>
      </c>
      <c r="AS11" s="44" t="s">
        <v>640</v>
      </c>
      <c r="AT11" s="44" t="s">
        <v>491</v>
      </c>
      <c r="AU11" s="44" t="s">
        <v>641</v>
      </c>
      <c r="AV11" s="44" t="s">
        <v>491</v>
      </c>
      <c r="AX11" s="67" t="s">
        <v>12</v>
      </c>
      <c r="AY11" s="67" t="s">
        <v>97</v>
      </c>
      <c r="BA11" s="67" t="str">
        <f>AX5&amp;AX11</f>
        <v>Ｍ１－６</v>
      </c>
      <c r="BB11" s="67" t="str">
        <f>AY5&amp;AY11</f>
        <v>MD01C0002</v>
      </c>
    </row>
    <row r="12" spans="1:54" s="131" customFormat="1" ht="8.25" customHeight="1">
      <c r="A12" s="260"/>
      <c r="B12" s="261"/>
      <c r="C12" s="262"/>
      <c r="D12" s="263"/>
      <c r="E12" s="264"/>
      <c r="F12" s="25"/>
      <c r="G12" s="26"/>
      <c r="H12" s="27"/>
      <c r="I12" s="25"/>
      <c r="J12" s="26"/>
      <c r="K12" s="27"/>
      <c r="L12" s="25"/>
      <c r="M12" s="26"/>
      <c r="N12" s="27"/>
      <c r="O12" s="329"/>
      <c r="P12" s="330"/>
      <c r="Q12" s="331"/>
      <c r="R12" s="286"/>
      <c r="S12" s="102"/>
      <c r="T12" s="260"/>
      <c r="U12" s="261"/>
      <c r="V12" s="262"/>
      <c r="W12" s="263"/>
      <c r="X12" s="264"/>
      <c r="Y12" s="25"/>
      <c r="Z12" s="26"/>
      <c r="AA12" s="27"/>
      <c r="AB12" s="25"/>
      <c r="AC12" s="26"/>
      <c r="AD12" s="27"/>
      <c r="AE12" s="25"/>
      <c r="AF12" s="26"/>
      <c r="AG12" s="27"/>
      <c r="AH12" s="329"/>
      <c r="AI12" s="330"/>
      <c r="AJ12" s="331"/>
      <c r="AK12" s="286"/>
      <c r="AL12" s="126"/>
      <c r="AN12" s="240"/>
      <c r="AP12" s="240"/>
      <c r="AR12" s="44">
        <v>8</v>
      </c>
      <c r="AS12" s="44" t="s">
        <v>642</v>
      </c>
      <c r="AT12" s="44" t="s">
        <v>638</v>
      </c>
      <c r="AU12" s="44" t="s">
        <v>643</v>
      </c>
      <c r="AV12" s="44" t="s">
        <v>638</v>
      </c>
      <c r="AX12" s="67" t="s">
        <v>13</v>
      </c>
      <c r="AY12" s="67" t="s">
        <v>107</v>
      </c>
      <c r="BA12" s="67" t="str">
        <f>AX5&amp;AX12</f>
        <v>Ｍ１－７</v>
      </c>
      <c r="BB12" s="67" t="str">
        <f>AY5&amp;AY12</f>
        <v>MD01D0001</v>
      </c>
    </row>
    <row r="13" spans="1:54" s="131" customFormat="1" ht="8.25" customHeight="1">
      <c r="A13" s="215" t="str">
        <f>VLOOKUP(AN13,area_16_m1,2)&amp;"・"&amp;VLOOKUP(AN13,area_16_m1,4)</f>
        <v>江田・西川</v>
      </c>
      <c r="B13" s="216"/>
      <c r="C13" s="20" t="str">
        <f>F9</f>
        <v>1</v>
      </c>
      <c r="D13" s="21"/>
      <c r="E13" s="22"/>
      <c r="F13" s="219"/>
      <c r="G13" s="220"/>
      <c r="H13" s="221"/>
      <c r="I13" s="20" t="s">
        <v>152</v>
      </c>
      <c r="J13" s="21"/>
      <c r="K13" s="22"/>
      <c r="L13" s="20" t="s">
        <v>153</v>
      </c>
      <c r="M13" s="21"/>
      <c r="N13" s="22"/>
      <c r="O13" s="320"/>
      <c r="P13" s="321"/>
      <c r="Q13" s="322"/>
      <c r="R13" s="231"/>
      <c r="S13" s="102"/>
      <c r="T13" s="215" t="str">
        <f>VLOOKUP(AP13,area_16_m1,2)&amp;"・"&amp;VLOOKUP(AP13,area_16_m1,4)</f>
        <v>向田・藤﨑</v>
      </c>
      <c r="U13" s="216"/>
      <c r="V13" s="20" t="str">
        <f>Y9</f>
        <v>3</v>
      </c>
      <c r="W13" s="21"/>
      <c r="X13" s="22"/>
      <c r="Y13" s="219"/>
      <c r="Z13" s="220"/>
      <c r="AA13" s="221"/>
      <c r="AB13" s="20" t="s">
        <v>154</v>
      </c>
      <c r="AC13" s="21"/>
      <c r="AD13" s="22"/>
      <c r="AE13" s="20" t="s">
        <v>155</v>
      </c>
      <c r="AF13" s="21"/>
      <c r="AG13" s="22"/>
      <c r="AH13" s="320"/>
      <c r="AI13" s="321"/>
      <c r="AJ13" s="322"/>
      <c r="AK13" s="231"/>
      <c r="AL13" s="126"/>
      <c r="AN13" s="234">
        <v>16</v>
      </c>
      <c r="AP13" s="234">
        <v>15</v>
      </c>
      <c r="AR13" s="44">
        <v>9</v>
      </c>
      <c r="AS13" s="44" t="s">
        <v>495</v>
      </c>
      <c r="AT13" s="44" t="s">
        <v>644</v>
      </c>
      <c r="AU13" s="44" t="s">
        <v>645</v>
      </c>
      <c r="AV13" s="44" t="s">
        <v>531</v>
      </c>
      <c r="AX13" s="67" t="s">
        <v>14</v>
      </c>
      <c r="AY13" s="67" t="s">
        <v>156</v>
      </c>
      <c r="BA13" s="67" t="str">
        <f>AX5&amp;AX13</f>
        <v>Ｍ１－８</v>
      </c>
      <c r="BB13" s="67" t="str">
        <f>AY5&amp;AY13</f>
        <v>MD01D0002</v>
      </c>
    </row>
    <row r="14" spans="1:54" s="131" customFormat="1" ht="8.25" customHeight="1">
      <c r="A14" s="217"/>
      <c r="B14" s="218"/>
      <c r="C14" s="23"/>
      <c r="D14" s="5"/>
      <c r="E14" s="24"/>
      <c r="F14" s="222"/>
      <c r="G14" s="223"/>
      <c r="H14" s="224"/>
      <c r="I14" s="23"/>
      <c r="J14" s="5"/>
      <c r="K14" s="24"/>
      <c r="L14" s="23"/>
      <c r="M14" s="5"/>
      <c r="N14" s="24"/>
      <c r="O14" s="323"/>
      <c r="P14" s="324"/>
      <c r="Q14" s="325"/>
      <c r="R14" s="232"/>
      <c r="S14" s="102"/>
      <c r="T14" s="217"/>
      <c r="U14" s="218"/>
      <c r="V14" s="23"/>
      <c r="W14" s="5"/>
      <c r="X14" s="24"/>
      <c r="Y14" s="222"/>
      <c r="Z14" s="223"/>
      <c r="AA14" s="224"/>
      <c r="AB14" s="23"/>
      <c r="AC14" s="5"/>
      <c r="AD14" s="24"/>
      <c r="AE14" s="23"/>
      <c r="AF14" s="5"/>
      <c r="AG14" s="24"/>
      <c r="AH14" s="323"/>
      <c r="AI14" s="324"/>
      <c r="AJ14" s="325"/>
      <c r="AK14" s="232"/>
      <c r="AL14" s="126"/>
      <c r="AN14" s="235"/>
      <c r="AP14" s="235"/>
      <c r="AR14" s="44">
        <v>10</v>
      </c>
      <c r="AS14" s="44" t="s">
        <v>584</v>
      </c>
      <c r="AT14" s="44" t="s">
        <v>646</v>
      </c>
      <c r="AU14" s="44" t="s">
        <v>586</v>
      </c>
      <c r="AV14" s="44" t="s">
        <v>646</v>
      </c>
      <c r="AX14" s="67" t="s">
        <v>18</v>
      </c>
      <c r="AY14" s="67" t="s">
        <v>64</v>
      </c>
      <c r="BA14" s="67" t="str">
        <f>AX5&amp;AX14</f>
        <v>Ｍ１－９</v>
      </c>
      <c r="BB14" s="67" t="str">
        <f>AY5&amp;AY14</f>
        <v>MD01A0003</v>
      </c>
    </row>
    <row r="15" spans="1:54" s="131" customFormat="1" ht="8.25" customHeight="1">
      <c r="A15" s="258" t="str">
        <f>IF(VLOOKUP(AN15,area_16_m1,3)=VLOOKUP(AN15,area_16_m1,5),"("&amp;VLOOKUP(AN15,area_16_m1,3)&amp;")","("&amp;VLOOKUP(AN15,area_16_m1,3)&amp;"・"&amp;VLOOKUP(AN15,area_16_m1,5)&amp;")")</f>
        <v>(藤崎BOA・一般)</v>
      </c>
      <c r="B15" s="259"/>
      <c r="C15" s="23"/>
      <c r="D15" s="5"/>
      <c r="E15" s="24"/>
      <c r="F15" s="222"/>
      <c r="G15" s="223"/>
      <c r="H15" s="224"/>
      <c r="I15" s="23"/>
      <c r="J15" s="5"/>
      <c r="K15" s="24"/>
      <c r="L15" s="23"/>
      <c r="M15" s="5"/>
      <c r="N15" s="24"/>
      <c r="O15" s="323"/>
      <c r="P15" s="324"/>
      <c r="Q15" s="325"/>
      <c r="R15" s="232"/>
      <c r="S15" s="102"/>
      <c r="T15" s="258" t="str">
        <f>IF(VLOOKUP(AP15,area_16_m1,3)=VLOOKUP(AP15,area_16_m1,5),"("&amp;VLOOKUP(AP15,area_16_m1,3)&amp;")","("&amp;VLOOKUP(AP15,area_16_m1,3)&amp;"・"&amp;VLOOKUP(AP15,area_16_m1,5)&amp;")")</f>
        <v>(MissHomies・L＆P)</v>
      </c>
      <c r="U15" s="259"/>
      <c r="V15" s="23"/>
      <c r="W15" s="5"/>
      <c r="X15" s="24"/>
      <c r="Y15" s="222"/>
      <c r="Z15" s="223"/>
      <c r="AA15" s="224"/>
      <c r="AB15" s="23"/>
      <c r="AC15" s="5"/>
      <c r="AD15" s="24"/>
      <c r="AE15" s="23"/>
      <c r="AF15" s="5"/>
      <c r="AG15" s="24"/>
      <c r="AH15" s="323"/>
      <c r="AI15" s="324"/>
      <c r="AJ15" s="325"/>
      <c r="AK15" s="232"/>
      <c r="AL15" s="126"/>
      <c r="AN15" s="235">
        <v>16</v>
      </c>
      <c r="AP15" s="235">
        <v>15</v>
      </c>
      <c r="AR15" s="44">
        <v>11</v>
      </c>
      <c r="AS15" s="44" t="s">
        <v>647</v>
      </c>
      <c r="AT15" s="44" t="s">
        <v>648</v>
      </c>
      <c r="AU15" s="44" t="s">
        <v>649</v>
      </c>
      <c r="AV15" s="44" t="s">
        <v>650</v>
      </c>
      <c r="AX15" s="67" t="s">
        <v>19</v>
      </c>
      <c r="AY15" s="67" t="s">
        <v>65</v>
      </c>
      <c r="BA15" s="67" t="str">
        <f>AX5&amp;AX15</f>
        <v>Ｍ１－１０</v>
      </c>
      <c r="BB15" s="67" t="str">
        <f>AY5&amp;AY15</f>
        <v>MD01A0004</v>
      </c>
    </row>
    <row r="16" spans="1:54" s="131" customFormat="1" ht="8.25" customHeight="1">
      <c r="A16" s="260"/>
      <c r="B16" s="261"/>
      <c r="C16" s="25"/>
      <c r="D16" s="26"/>
      <c r="E16" s="27"/>
      <c r="F16" s="262"/>
      <c r="G16" s="263"/>
      <c r="H16" s="264"/>
      <c r="I16" s="25"/>
      <c r="J16" s="26"/>
      <c r="K16" s="27"/>
      <c r="L16" s="25"/>
      <c r="M16" s="26"/>
      <c r="N16" s="27"/>
      <c r="O16" s="329"/>
      <c r="P16" s="330"/>
      <c r="Q16" s="331"/>
      <c r="R16" s="286"/>
      <c r="S16" s="102"/>
      <c r="T16" s="260"/>
      <c r="U16" s="261"/>
      <c r="V16" s="25"/>
      <c r="W16" s="26"/>
      <c r="X16" s="27"/>
      <c r="Y16" s="262"/>
      <c r="Z16" s="263"/>
      <c r="AA16" s="264"/>
      <c r="AB16" s="25"/>
      <c r="AC16" s="26"/>
      <c r="AD16" s="27"/>
      <c r="AE16" s="25"/>
      <c r="AF16" s="26"/>
      <c r="AG16" s="27"/>
      <c r="AH16" s="329"/>
      <c r="AI16" s="330"/>
      <c r="AJ16" s="331"/>
      <c r="AK16" s="286"/>
      <c r="AL16" s="126"/>
      <c r="AN16" s="240"/>
      <c r="AP16" s="240"/>
      <c r="AR16" s="44">
        <v>12</v>
      </c>
      <c r="AS16" s="44" t="s">
        <v>651</v>
      </c>
      <c r="AT16" s="44" t="s">
        <v>476</v>
      </c>
      <c r="AU16" s="44" t="s">
        <v>652</v>
      </c>
      <c r="AV16" s="44" t="s">
        <v>476</v>
      </c>
      <c r="AX16" s="67" t="s">
        <v>21</v>
      </c>
      <c r="AY16" s="67" t="s">
        <v>78</v>
      </c>
      <c r="BA16" s="67" t="str">
        <f>AX5&amp;AX16</f>
        <v>Ｍ１－１１</v>
      </c>
      <c r="BB16" s="67" t="str">
        <f>AY5&amp;AY16</f>
        <v>MD01B0003</v>
      </c>
    </row>
    <row r="17" spans="1:54" s="131" customFormat="1" ht="8.25" customHeight="1">
      <c r="A17" s="215" t="str">
        <f>VLOOKUP(AN17,area_16_m1,2)&amp;"・"&amp;VLOOKUP(AN17,area_16_m1,4)</f>
        <v>中村・鏡</v>
      </c>
      <c r="B17" s="216"/>
      <c r="C17" s="20" t="str">
        <f>I9</f>
        <v>9</v>
      </c>
      <c r="D17" s="21"/>
      <c r="E17" s="22"/>
      <c r="F17" s="20" t="str">
        <f>I13</f>
        <v>18</v>
      </c>
      <c r="G17" s="21"/>
      <c r="H17" s="22"/>
      <c r="I17" s="219"/>
      <c r="J17" s="220"/>
      <c r="K17" s="221"/>
      <c r="L17" s="20" t="s">
        <v>157</v>
      </c>
      <c r="M17" s="21"/>
      <c r="N17" s="22"/>
      <c r="O17" s="320"/>
      <c r="P17" s="321"/>
      <c r="Q17" s="322"/>
      <c r="R17" s="231"/>
      <c r="S17" s="102"/>
      <c r="T17" s="215" t="str">
        <f>VLOOKUP(AP17,area_16_m1,2)&amp;"・"&amp;VLOOKUP(AP17,area_16_m1,4)</f>
        <v>田中・高橋</v>
      </c>
      <c r="U17" s="216"/>
      <c r="V17" s="20" t="str">
        <f>AB9</f>
        <v>11</v>
      </c>
      <c r="W17" s="21"/>
      <c r="X17" s="22"/>
      <c r="Y17" s="20" t="str">
        <f>AB13</f>
        <v>20</v>
      </c>
      <c r="Z17" s="21"/>
      <c r="AA17" s="22"/>
      <c r="AB17" s="219"/>
      <c r="AC17" s="220"/>
      <c r="AD17" s="221"/>
      <c r="AE17" s="20" t="s">
        <v>158</v>
      </c>
      <c r="AF17" s="21"/>
      <c r="AG17" s="22"/>
      <c r="AH17" s="320"/>
      <c r="AI17" s="321"/>
      <c r="AJ17" s="322"/>
      <c r="AK17" s="231"/>
      <c r="AL17" s="126"/>
      <c r="AN17" s="235">
        <v>9</v>
      </c>
      <c r="AP17" s="235">
        <v>10</v>
      </c>
      <c r="AR17" s="44">
        <v>13</v>
      </c>
      <c r="AS17" s="44" t="s">
        <v>551</v>
      </c>
      <c r="AT17" s="44" t="s">
        <v>653</v>
      </c>
      <c r="AU17" s="44" t="s">
        <v>654</v>
      </c>
      <c r="AV17" s="44" t="s">
        <v>653</v>
      </c>
      <c r="AX17" s="67" t="s">
        <v>23</v>
      </c>
      <c r="AY17" s="67" t="s">
        <v>105</v>
      </c>
      <c r="BA17" s="67" t="str">
        <f>AX5&amp;AX17</f>
        <v>Ｍ１－１２</v>
      </c>
      <c r="BB17" s="67" t="str">
        <f>AY5&amp;AY17</f>
        <v>MD01B0004</v>
      </c>
    </row>
    <row r="18" spans="1:54" s="131" customFormat="1" ht="8.25" customHeight="1">
      <c r="A18" s="217"/>
      <c r="B18" s="218"/>
      <c r="C18" s="23"/>
      <c r="D18" s="5"/>
      <c r="E18" s="24"/>
      <c r="F18" s="23"/>
      <c r="G18" s="5"/>
      <c r="H18" s="24"/>
      <c r="I18" s="222"/>
      <c r="J18" s="223"/>
      <c r="K18" s="224"/>
      <c r="L18" s="23"/>
      <c r="M18" s="5"/>
      <c r="N18" s="24"/>
      <c r="O18" s="323"/>
      <c r="P18" s="324"/>
      <c r="Q18" s="325"/>
      <c r="R18" s="232"/>
      <c r="S18" s="102"/>
      <c r="T18" s="217"/>
      <c r="U18" s="218"/>
      <c r="V18" s="23"/>
      <c r="W18" s="5"/>
      <c r="X18" s="24"/>
      <c r="Y18" s="23"/>
      <c r="Z18" s="5"/>
      <c r="AA18" s="24"/>
      <c r="AB18" s="222"/>
      <c r="AC18" s="223"/>
      <c r="AD18" s="224"/>
      <c r="AE18" s="23"/>
      <c r="AF18" s="5"/>
      <c r="AG18" s="24"/>
      <c r="AH18" s="323"/>
      <c r="AI18" s="324"/>
      <c r="AJ18" s="325"/>
      <c r="AK18" s="232"/>
      <c r="AL18" s="126"/>
      <c r="AN18" s="235"/>
      <c r="AP18" s="235"/>
      <c r="AR18" s="44">
        <v>14</v>
      </c>
      <c r="AS18" s="44" t="s">
        <v>655</v>
      </c>
      <c r="AT18" s="44" t="s">
        <v>531</v>
      </c>
      <c r="AU18" s="44" t="s">
        <v>656</v>
      </c>
      <c r="AV18" s="44" t="s">
        <v>531</v>
      </c>
      <c r="AX18" s="67" t="s">
        <v>26</v>
      </c>
      <c r="AY18" s="67" t="s">
        <v>98</v>
      </c>
      <c r="BA18" s="67" t="str">
        <f>AX5&amp;AX18</f>
        <v>Ｍ１－１３</v>
      </c>
      <c r="BB18" s="67" t="str">
        <f>AY5&amp;AY18</f>
        <v>MD01C0003</v>
      </c>
    </row>
    <row r="19" spans="1:54" s="131" customFormat="1" ht="8.25" customHeight="1">
      <c r="A19" s="236" t="str">
        <f>IF(VLOOKUP(AN19,area_16_m1,3)=VLOOKUP(AN19,area_16_m1,5),"("&amp;VLOOKUP(AN19,area_16_m1,3)&amp;")","("&amp;VLOOKUP(AN19,area_16_m1,3)&amp;"・"&amp;VLOOKUP(AN19,area_16_m1,5)&amp;")")</f>
        <v>(実花・一般)</v>
      </c>
      <c r="B19" s="237"/>
      <c r="C19" s="23"/>
      <c r="D19" s="5"/>
      <c r="E19" s="24"/>
      <c r="F19" s="23"/>
      <c r="G19" s="5"/>
      <c r="H19" s="24"/>
      <c r="I19" s="222"/>
      <c r="J19" s="223"/>
      <c r="K19" s="224"/>
      <c r="L19" s="23"/>
      <c r="M19" s="5"/>
      <c r="N19" s="24"/>
      <c r="O19" s="323"/>
      <c r="P19" s="324"/>
      <c r="Q19" s="325"/>
      <c r="R19" s="232"/>
      <c r="S19" s="102"/>
      <c r="T19" s="236" t="str">
        <f>IF(VLOOKUP(AP19,area_16_m1,3)=VLOOKUP(AP19,area_16_m1,5),"("&amp;VLOOKUP(AP19,area_16_m1,3)&amp;")","("&amp;VLOOKUP(AP19,area_16_m1,3)&amp;"・"&amp;VLOOKUP(AP19,area_16_m1,5)&amp;")")</f>
        <v>(千葉工業大学)</v>
      </c>
      <c r="U19" s="237"/>
      <c r="V19" s="23"/>
      <c r="W19" s="5"/>
      <c r="X19" s="24"/>
      <c r="Y19" s="23"/>
      <c r="Z19" s="5"/>
      <c r="AA19" s="24"/>
      <c r="AB19" s="222"/>
      <c r="AC19" s="223"/>
      <c r="AD19" s="224"/>
      <c r="AE19" s="23"/>
      <c r="AF19" s="5"/>
      <c r="AG19" s="24"/>
      <c r="AH19" s="323"/>
      <c r="AI19" s="324"/>
      <c r="AJ19" s="325"/>
      <c r="AK19" s="232"/>
      <c r="AL19" s="126"/>
      <c r="AN19" s="235">
        <v>9</v>
      </c>
      <c r="AP19" s="235">
        <v>10</v>
      </c>
      <c r="AR19" s="44">
        <v>15</v>
      </c>
      <c r="AS19" s="44" t="s">
        <v>657</v>
      </c>
      <c r="AT19" s="44" t="s">
        <v>658</v>
      </c>
      <c r="AU19" s="44" t="s">
        <v>659</v>
      </c>
      <c r="AV19" s="44" t="s">
        <v>660</v>
      </c>
      <c r="AX19" s="67" t="s">
        <v>28</v>
      </c>
      <c r="AY19" s="67" t="s">
        <v>99</v>
      </c>
      <c r="BA19" s="67" t="str">
        <f>AX5&amp;AX19</f>
        <v>Ｍ１－１４</v>
      </c>
      <c r="BB19" s="67" t="str">
        <f>AY5&amp;AY19</f>
        <v>MD01C0004</v>
      </c>
    </row>
    <row r="20" spans="1:54" s="131" customFormat="1" ht="8.25" customHeight="1">
      <c r="A20" s="265"/>
      <c r="B20" s="237"/>
      <c r="C20" s="23"/>
      <c r="D20" s="26"/>
      <c r="E20" s="24"/>
      <c r="F20" s="23"/>
      <c r="G20" s="26"/>
      <c r="H20" s="24"/>
      <c r="I20" s="262"/>
      <c r="J20" s="263"/>
      <c r="K20" s="264"/>
      <c r="L20" s="23"/>
      <c r="M20" s="26"/>
      <c r="N20" s="24"/>
      <c r="O20" s="329"/>
      <c r="P20" s="330"/>
      <c r="Q20" s="331"/>
      <c r="R20" s="232"/>
      <c r="S20" s="102"/>
      <c r="T20" s="265"/>
      <c r="U20" s="237"/>
      <c r="V20" s="23"/>
      <c r="W20" s="26"/>
      <c r="X20" s="24"/>
      <c r="Y20" s="23"/>
      <c r="Z20" s="26"/>
      <c r="AA20" s="24"/>
      <c r="AB20" s="262"/>
      <c r="AC20" s="263"/>
      <c r="AD20" s="264"/>
      <c r="AE20" s="23"/>
      <c r="AF20" s="26"/>
      <c r="AG20" s="24"/>
      <c r="AH20" s="329"/>
      <c r="AI20" s="330"/>
      <c r="AJ20" s="331"/>
      <c r="AK20" s="232"/>
      <c r="AL20" s="126"/>
      <c r="AN20" s="240"/>
      <c r="AP20" s="240"/>
      <c r="AR20" s="44">
        <v>16</v>
      </c>
      <c r="AS20" s="44" t="s">
        <v>661</v>
      </c>
      <c r="AT20" s="44" t="s">
        <v>662</v>
      </c>
      <c r="AU20" s="44" t="s">
        <v>486</v>
      </c>
      <c r="AV20" s="44" t="s">
        <v>531</v>
      </c>
      <c r="AX20" s="67" t="s">
        <v>38</v>
      </c>
      <c r="AY20" s="67" t="s">
        <v>109</v>
      </c>
      <c r="BA20" s="67" t="str">
        <f>AX5&amp;AX20</f>
        <v>Ｍ１－１５</v>
      </c>
      <c r="BB20" s="67" t="str">
        <f>AY5&amp;AY20</f>
        <v>MD01D0003</v>
      </c>
    </row>
    <row r="21" spans="1:54" s="131" customFormat="1" ht="8.25" customHeight="1">
      <c r="A21" s="215" t="str">
        <f>VLOOKUP(AN21,area_16_m1,2)&amp;"・"&amp;VLOOKUP(AN21,area_16_m1,4)</f>
        <v>瀧澤・細田</v>
      </c>
      <c r="B21" s="216"/>
      <c r="C21" s="20" t="str">
        <f>L9</f>
        <v>17</v>
      </c>
      <c r="D21" s="21"/>
      <c r="E21" s="22"/>
      <c r="F21" s="20" t="str">
        <f>L13</f>
        <v>10</v>
      </c>
      <c r="G21" s="21"/>
      <c r="H21" s="22"/>
      <c r="I21" s="20" t="str">
        <f>L17</f>
        <v>2</v>
      </c>
      <c r="J21" s="21"/>
      <c r="K21" s="22"/>
      <c r="L21" s="219"/>
      <c r="M21" s="220"/>
      <c r="N21" s="221"/>
      <c r="O21" s="320"/>
      <c r="P21" s="321"/>
      <c r="Q21" s="322"/>
      <c r="R21" s="231"/>
      <c r="S21" s="102"/>
      <c r="T21" s="215" t="str">
        <f>VLOOKUP(AP21,area_16_m1,2)&amp;"・"&amp;VLOOKUP(AP21,area_16_m1,4)</f>
        <v>大槻・平尾</v>
      </c>
      <c r="U21" s="216"/>
      <c r="V21" s="20" t="str">
        <f>AE9</f>
        <v>19</v>
      </c>
      <c r="W21" s="21"/>
      <c r="X21" s="22"/>
      <c r="Y21" s="20" t="str">
        <f>AE13</f>
        <v>12</v>
      </c>
      <c r="Z21" s="21"/>
      <c r="AA21" s="22"/>
      <c r="AB21" s="20" t="str">
        <f>AE17</f>
        <v>4</v>
      </c>
      <c r="AC21" s="21"/>
      <c r="AD21" s="22"/>
      <c r="AE21" s="219"/>
      <c r="AF21" s="220"/>
      <c r="AG21" s="221"/>
      <c r="AH21" s="320"/>
      <c r="AI21" s="321"/>
      <c r="AJ21" s="322"/>
      <c r="AK21" s="231"/>
      <c r="AL21" s="126"/>
      <c r="AN21" s="234">
        <v>8</v>
      </c>
      <c r="AP21" s="234">
        <v>7</v>
      </c>
      <c r="AR21" s="44"/>
      <c r="AS21" s="44"/>
      <c r="AT21" s="44"/>
      <c r="AU21" s="44"/>
      <c r="AV21" s="44"/>
      <c r="AX21" s="67" t="s">
        <v>39</v>
      </c>
      <c r="AY21" s="67" t="s">
        <v>110</v>
      </c>
      <c r="BA21" s="67" t="str">
        <f>AX5&amp;AX21</f>
        <v>Ｍ１－１６</v>
      </c>
      <c r="BB21" s="67" t="str">
        <f>AY5&amp;AY21</f>
        <v>MD01D0004</v>
      </c>
    </row>
    <row r="22" spans="1:54" s="131" customFormat="1" ht="8.25" customHeight="1">
      <c r="A22" s="217"/>
      <c r="B22" s="218"/>
      <c r="C22" s="23"/>
      <c r="D22" s="5"/>
      <c r="E22" s="24"/>
      <c r="F22" s="23"/>
      <c r="G22" s="5"/>
      <c r="H22" s="24"/>
      <c r="I22" s="23"/>
      <c r="J22" s="5"/>
      <c r="K22" s="24"/>
      <c r="L22" s="222"/>
      <c r="M22" s="223"/>
      <c r="N22" s="224"/>
      <c r="O22" s="323"/>
      <c r="P22" s="324"/>
      <c r="Q22" s="325"/>
      <c r="R22" s="232"/>
      <c r="S22" s="102"/>
      <c r="T22" s="217"/>
      <c r="U22" s="218"/>
      <c r="V22" s="23"/>
      <c r="W22" s="5"/>
      <c r="X22" s="24"/>
      <c r="Y22" s="23"/>
      <c r="Z22" s="5"/>
      <c r="AA22" s="24"/>
      <c r="AB22" s="23"/>
      <c r="AC22" s="5"/>
      <c r="AD22" s="24"/>
      <c r="AE22" s="222"/>
      <c r="AF22" s="223"/>
      <c r="AG22" s="224"/>
      <c r="AH22" s="323"/>
      <c r="AI22" s="324"/>
      <c r="AJ22" s="325"/>
      <c r="AK22" s="232"/>
      <c r="AL22" s="126"/>
      <c r="AN22" s="235"/>
      <c r="AP22" s="235"/>
      <c r="AR22" s="44"/>
      <c r="AS22" s="44"/>
      <c r="AT22" s="44"/>
      <c r="AU22" s="44"/>
      <c r="AV22" s="44"/>
      <c r="AX22" s="67" t="s">
        <v>40</v>
      </c>
      <c r="AY22" s="67" t="s">
        <v>69</v>
      </c>
      <c r="BA22" s="67" t="str">
        <f>AX5&amp;AX22</f>
        <v>Ｍ１－１７</v>
      </c>
      <c r="BB22" s="67" t="str">
        <f>AY5&amp;AY22</f>
        <v>MD01A0005</v>
      </c>
    </row>
    <row r="23" spans="1:54" s="131" customFormat="1" ht="8.25" customHeight="1">
      <c r="A23" s="236" t="str">
        <f>IF(VLOOKUP(AN23,area_16_m1,3)=VLOOKUP(AN23,area_16_m1,5),"("&amp;VLOOKUP(AN23,area_16_m1,3)&amp;")","("&amp;VLOOKUP(AN23,area_16_m1,3)&amp;"・"&amp;VLOOKUP(AN23,area_16_m1,5)&amp;")")</f>
        <v>(熊連)</v>
      </c>
      <c r="B23" s="237"/>
      <c r="C23" s="23"/>
      <c r="D23" s="5"/>
      <c r="E23" s="24"/>
      <c r="F23" s="23"/>
      <c r="G23" s="5"/>
      <c r="H23" s="24"/>
      <c r="I23" s="23"/>
      <c r="J23" s="5"/>
      <c r="K23" s="24"/>
      <c r="L23" s="222"/>
      <c r="M23" s="223"/>
      <c r="N23" s="224"/>
      <c r="O23" s="323"/>
      <c r="P23" s="324"/>
      <c r="Q23" s="325"/>
      <c r="R23" s="232"/>
      <c r="S23" s="102"/>
      <c r="T23" s="236" t="str">
        <f>IF(VLOOKUP(AP23,area_16_m1,3)=VLOOKUP(AP23,area_16_m1,5),"("&amp;VLOOKUP(AP23,area_16_m1,3)&amp;")","("&amp;VLOOKUP(AP23,area_16_m1,3)&amp;"・"&amp;VLOOKUP(AP23,area_16_m1,5)&amp;")")</f>
        <v>(松戸六実高校)</v>
      </c>
      <c r="U23" s="237"/>
      <c r="V23" s="23"/>
      <c r="W23" s="5"/>
      <c r="X23" s="24"/>
      <c r="Y23" s="23"/>
      <c r="Z23" s="5"/>
      <c r="AA23" s="24"/>
      <c r="AB23" s="23"/>
      <c r="AC23" s="5"/>
      <c r="AD23" s="24"/>
      <c r="AE23" s="222"/>
      <c r="AF23" s="223"/>
      <c r="AG23" s="224"/>
      <c r="AH23" s="323"/>
      <c r="AI23" s="324"/>
      <c r="AJ23" s="325"/>
      <c r="AK23" s="232"/>
      <c r="AL23" s="126"/>
      <c r="AN23" s="235">
        <v>8</v>
      </c>
      <c r="AP23" s="235">
        <v>7</v>
      </c>
      <c r="AR23" s="44"/>
      <c r="AS23" s="44"/>
      <c r="AT23" s="44"/>
      <c r="AU23" s="44"/>
      <c r="AV23" s="44"/>
      <c r="AX23" s="67" t="s">
        <v>41</v>
      </c>
      <c r="AY23" s="67" t="s">
        <v>74</v>
      </c>
      <c r="BA23" s="67" t="str">
        <f>AX5&amp;AX23</f>
        <v>Ｍ１－１８</v>
      </c>
      <c r="BB23" s="67" t="str">
        <f>AY5&amp;AY23</f>
        <v>MD01A0006</v>
      </c>
    </row>
    <row r="24" spans="1:54" s="131" customFormat="1" ht="8.25" customHeight="1" thickBot="1">
      <c r="A24" s="238"/>
      <c r="B24" s="239"/>
      <c r="C24" s="28"/>
      <c r="D24" s="29"/>
      <c r="E24" s="30"/>
      <c r="F24" s="28"/>
      <c r="G24" s="29"/>
      <c r="H24" s="30"/>
      <c r="I24" s="28"/>
      <c r="J24" s="29"/>
      <c r="K24" s="30"/>
      <c r="L24" s="225"/>
      <c r="M24" s="226"/>
      <c r="N24" s="227"/>
      <c r="O24" s="326"/>
      <c r="P24" s="327"/>
      <c r="Q24" s="328"/>
      <c r="R24" s="233"/>
      <c r="S24" s="102"/>
      <c r="T24" s="238"/>
      <c r="U24" s="239"/>
      <c r="V24" s="28"/>
      <c r="W24" s="29"/>
      <c r="X24" s="30"/>
      <c r="Y24" s="28"/>
      <c r="Z24" s="29"/>
      <c r="AA24" s="30"/>
      <c r="AB24" s="28"/>
      <c r="AC24" s="29"/>
      <c r="AD24" s="30"/>
      <c r="AE24" s="225"/>
      <c r="AF24" s="226"/>
      <c r="AG24" s="227"/>
      <c r="AH24" s="326"/>
      <c r="AI24" s="327"/>
      <c r="AJ24" s="328"/>
      <c r="AK24" s="233"/>
      <c r="AL24" s="126"/>
      <c r="AN24" s="240"/>
      <c r="AP24" s="240"/>
      <c r="AR24" s="44"/>
      <c r="AS24" s="44"/>
      <c r="AT24" s="44"/>
      <c r="AU24" s="44"/>
      <c r="AV24" s="44"/>
      <c r="AX24" s="67" t="s">
        <v>43</v>
      </c>
      <c r="AY24" s="67" t="s">
        <v>106</v>
      </c>
      <c r="BA24" s="67" t="str">
        <f>AX5&amp;AX24</f>
        <v>Ｍ１－１９</v>
      </c>
      <c r="BB24" s="67" t="str">
        <f>AY5&amp;AY24</f>
        <v>MD01B0005</v>
      </c>
    </row>
    <row r="25" spans="1:54" s="131" customFormat="1" ht="8.25" customHeigh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02"/>
      <c r="T25" s="60"/>
      <c r="U25" s="60"/>
      <c r="V25" s="5"/>
      <c r="W25" s="5"/>
      <c r="X25" s="5"/>
      <c r="Y25" s="5"/>
      <c r="Z25" s="5"/>
      <c r="AA25" s="5"/>
      <c r="AB25" s="5"/>
      <c r="AC25" s="5"/>
      <c r="AD25" s="5"/>
      <c r="AE25" s="133"/>
      <c r="AF25" s="133"/>
      <c r="AG25" s="133"/>
      <c r="AH25" s="133"/>
      <c r="AI25" s="133"/>
      <c r="AJ25" s="133"/>
      <c r="AK25" s="3"/>
      <c r="AL25" s="126"/>
      <c r="AR25" s="44"/>
      <c r="AS25" s="44"/>
      <c r="AT25" s="44"/>
      <c r="AU25" s="44"/>
      <c r="AV25" s="44"/>
      <c r="AX25" s="67" t="s">
        <v>44</v>
      </c>
      <c r="AY25" s="67" t="s">
        <v>111</v>
      </c>
      <c r="BA25" s="67" t="str">
        <f>AX5&amp;AX25</f>
        <v>Ｍ１－２０</v>
      </c>
      <c r="BB25" s="67" t="str">
        <f>AY5&amp;AY25</f>
        <v>MD01B0006</v>
      </c>
    </row>
    <row r="26" spans="1:54" s="131" customFormat="1" ht="8.25" customHeight="1" thickBot="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02"/>
      <c r="T26" s="105"/>
      <c r="U26" s="105"/>
      <c r="V26" s="105"/>
      <c r="W26" s="105"/>
      <c r="X26" s="105"/>
      <c r="Y26" s="105"/>
      <c r="Z26" s="105"/>
      <c r="AA26" s="105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26"/>
      <c r="AR26" s="44"/>
      <c r="AS26" s="44"/>
      <c r="AT26" s="44"/>
      <c r="AU26" s="44"/>
      <c r="AV26" s="44"/>
      <c r="AX26" s="67" t="s">
        <v>45</v>
      </c>
      <c r="AY26" s="67" t="s">
        <v>100</v>
      </c>
      <c r="BA26" s="67" t="str">
        <f>AX5&amp;AX26</f>
        <v>Ｍ１－２１</v>
      </c>
      <c r="BB26" s="67" t="str">
        <f>AY5&amp;AY26</f>
        <v>MD01C0005</v>
      </c>
    </row>
    <row r="27" spans="1:54" s="131" customFormat="1" ht="8.25" customHeight="1">
      <c r="A27" s="266" t="s">
        <v>159</v>
      </c>
      <c r="B27" s="267"/>
      <c r="C27" s="272" t="str">
        <f>VLOOKUP(AN31,area_16_m1,2)</f>
        <v>山田</v>
      </c>
      <c r="D27" s="273"/>
      <c r="E27" s="274"/>
      <c r="F27" s="272" t="str">
        <f>VLOOKUP(AN35,area_16_m1,2)</f>
        <v>津島</v>
      </c>
      <c r="G27" s="273"/>
      <c r="H27" s="274"/>
      <c r="I27" s="272" t="str">
        <f>VLOOKUP(AN39,area_16_m1,2)</f>
        <v>中西</v>
      </c>
      <c r="J27" s="273"/>
      <c r="K27" s="274"/>
      <c r="L27" s="272" t="str">
        <f>VLOOKUP(AN43,area_16_m1,2)</f>
        <v>新井</v>
      </c>
      <c r="M27" s="273"/>
      <c r="N27" s="274"/>
      <c r="O27" s="305" t="s">
        <v>160</v>
      </c>
      <c r="P27" s="306"/>
      <c r="Q27" s="267"/>
      <c r="R27" s="280" t="s">
        <v>2</v>
      </c>
      <c r="S27" s="102"/>
      <c r="T27" s="266" t="s">
        <v>161</v>
      </c>
      <c r="U27" s="267"/>
      <c r="V27" s="272" t="str">
        <f>VLOOKUP(AP31,area_16_m1,2)</f>
        <v>下村</v>
      </c>
      <c r="W27" s="273"/>
      <c r="X27" s="274"/>
      <c r="Y27" s="272" t="str">
        <f>VLOOKUP(AP35,area_16_m1,2)</f>
        <v>小林</v>
      </c>
      <c r="Z27" s="273"/>
      <c r="AA27" s="274"/>
      <c r="AB27" s="272" t="str">
        <f>VLOOKUP(AP39,area_16_m1,2)</f>
        <v>加澤</v>
      </c>
      <c r="AC27" s="273"/>
      <c r="AD27" s="274"/>
      <c r="AE27" s="272" t="str">
        <f>VLOOKUP(AP43,area_16_m1,2)</f>
        <v>北郷</v>
      </c>
      <c r="AF27" s="273"/>
      <c r="AG27" s="274"/>
      <c r="AH27" s="305" t="s">
        <v>160</v>
      </c>
      <c r="AI27" s="306"/>
      <c r="AJ27" s="267"/>
      <c r="AK27" s="280" t="s">
        <v>2</v>
      </c>
      <c r="AL27" s="126"/>
      <c r="AN27" s="234" t="s">
        <v>159</v>
      </c>
      <c r="AP27" s="234" t="s">
        <v>161</v>
      </c>
      <c r="AR27" s="44"/>
      <c r="AS27" s="44"/>
      <c r="AT27" s="44"/>
      <c r="AU27" s="44"/>
      <c r="AV27" s="44"/>
      <c r="AX27" s="67" t="s">
        <v>46</v>
      </c>
      <c r="AY27" s="67" t="s">
        <v>101</v>
      </c>
      <c r="BA27" s="67" t="str">
        <f>AX5&amp;AX27</f>
        <v>Ｍ１－２２</v>
      </c>
      <c r="BB27" s="67" t="str">
        <f>AY5&amp;AY27</f>
        <v>MD01C0006</v>
      </c>
    </row>
    <row r="28" spans="1:54" s="131" customFormat="1" ht="8.25" customHeight="1">
      <c r="A28" s="268"/>
      <c r="B28" s="269"/>
      <c r="C28" s="275"/>
      <c r="D28" s="276"/>
      <c r="E28" s="259"/>
      <c r="F28" s="275"/>
      <c r="G28" s="276"/>
      <c r="H28" s="259"/>
      <c r="I28" s="275"/>
      <c r="J28" s="276"/>
      <c r="K28" s="259"/>
      <c r="L28" s="275"/>
      <c r="M28" s="276"/>
      <c r="N28" s="259"/>
      <c r="O28" s="307"/>
      <c r="P28" s="308"/>
      <c r="Q28" s="269"/>
      <c r="R28" s="281"/>
      <c r="S28" s="102"/>
      <c r="T28" s="268"/>
      <c r="U28" s="269"/>
      <c r="V28" s="275"/>
      <c r="W28" s="276"/>
      <c r="X28" s="259"/>
      <c r="Y28" s="275"/>
      <c r="Z28" s="276"/>
      <c r="AA28" s="259"/>
      <c r="AB28" s="275"/>
      <c r="AC28" s="276"/>
      <c r="AD28" s="259"/>
      <c r="AE28" s="275"/>
      <c r="AF28" s="276"/>
      <c r="AG28" s="259"/>
      <c r="AH28" s="307"/>
      <c r="AI28" s="308"/>
      <c r="AJ28" s="269"/>
      <c r="AK28" s="281"/>
      <c r="AL28" s="126"/>
      <c r="AN28" s="235"/>
      <c r="AP28" s="235"/>
      <c r="AR28" s="44"/>
      <c r="AS28" s="44"/>
      <c r="AT28" s="44"/>
      <c r="AU28" s="44"/>
      <c r="AV28" s="44"/>
      <c r="AX28" s="67" t="s">
        <v>50</v>
      </c>
      <c r="AY28" s="67" t="s">
        <v>112</v>
      </c>
      <c r="BA28" s="67" t="str">
        <f>AX5&amp;AX28</f>
        <v>Ｍ１－２３</v>
      </c>
      <c r="BB28" s="67" t="str">
        <f>AY5&amp;AY28</f>
        <v>MD01D0005</v>
      </c>
    </row>
    <row r="29" spans="1:54" s="131" customFormat="1" ht="8.25" customHeight="1">
      <c r="A29" s="268"/>
      <c r="B29" s="269"/>
      <c r="C29" s="275" t="str">
        <f>VLOOKUP(AN33,area_16_m1,4)</f>
        <v>内山</v>
      </c>
      <c r="D29" s="276"/>
      <c r="E29" s="259"/>
      <c r="F29" s="275" t="str">
        <f>VLOOKUP(AN37,area_16_m1,4)</f>
        <v>内田</v>
      </c>
      <c r="G29" s="276"/>
      <c r="H29" s="259"/>
      <c r="I29" s="275" t="str">
        <f>VLOOKUP(AN41,area_16_m1,4)</f>
        <v>須山</v>
      </c>
      <c r="J29" s="276"/>
      <c r="K29" s="259"/>
      <c r="L29" s="275" t="str">
        <f>VLOOKUP(AN45,area_16_m1,4)</f>
        <v>島田</v>
      </c>
      <c r="M29" s="276"/>
      <c r="N29" s="259"/>
      <c r="O29" s="307"/>
      <c r="P29" s="308"/>
      <c r="Q29" s="269"/>
      <c r="R29" s="281"/>
      <c r="S29" s="102"/>
      <c r="T29" s="268"/>
      <c r="U29" s="269"/>
      <c r="V29" s="275" t="str">
        <f>VLOOKUP(AP33,area_16_m1,4)</f>
        <v>林</v>
      </c>
      <c r="W29" s="276"/>
      <c r="X29" s="259"/>
      <c r="Y29" s="275" t="str">
        <f>VLOOKUP(AP37,area_16_m1,4)</f>
        <v>佐々木</v>
      </c>
      <c r="Z29" s="276"/>
      <c r="AA29" s="259"/>
      <c r="AB29" s="275" t="str">
        <f>VLOOKUP(AP41,area_16_m1,4)</f>
        <v>杉野</v>
      </c>
      <c r="AC29" s="276"/>
      <c r="AD29" s="259"/>
      <c r="AE29" s="275" t="str">
        <f>VLOOKUP(AP45,area_16_m1,4)</f>
        <v>遠山</v>
      </c>
      <c r="AF29" s="276"/>
      <c r="AG29" s="259"/>
      <c r="AH29" s="307"/>
      <c r="AI29" s="308"/>
      <c r="AJ29" s="269"/>
      <c r="AK29" s="281"/>
      <c r="AL29" s="126"/>
      <c r="AN29" s="235"/>
      <c r="AP29" s="235"/>
      <c r="AR29" s="44"/>
      <c r="AS29" s="44"/>
      <c r="AT29" s="44"/>
      <c r="AU29" s="44"/>
      <c r="AV29" s="44"/>
      <c r="AX29" s="67" t="s">
        <v>51</v>
      </c>
      <c r="AY29" s="67" t="s">
        <v>113</v>
      </c>
      <c r="BA29" s="67" t="str">
        <f>AX5&amp;AX29</f>
        <v>Ｍ１－２４</v>
      </c>
      <c r="BB29" s="67" t="str">
        <f>AY5&amp;AY29</f>
        <v>MD01D0006</v>
      </c>
    </row>
    <row r="30" spans="1:54" s="131" customFormat="1" ht="8.25" customHeight="1">
      <c r="A30" s="270"/>
      <c r="B30" s="271"/>
      <c r="C30" s="283"/>
      <c r="D30" s="284"/>
      <c r="E30" s="261"/>
      <c r="F30" s="283"/>
      <c r="G30" s="284"/>
      <c r="H30" s="261"/>
      <c r="I30" s="283"/>
      <c r="J30" s="284"/>
      <c r="K30" s="261"/>
      <c r="L30" s="283"/>
      <c r="M30" s="284"/>
      <c r="N30" s="261"/>
      <c r="O30" s="309"/>
      <c r="P30" s="310"/>
      <c r="Q30" s="271"/>
      <c r="R30" s="282"/>
      <c r="S30" s="102"/>
      <c r="T30" s="270"/>
      <c r="U30" s="271"/>
      <c r="V30" s="283"/>
      <c r="W30" s="284"/>
      <c r="X30" s="261"/>
      <c r="Y30" s="283"/>
      <c r="Z30" s="284"/>
      <c r="AA30" s="261"/>
      <c r="AB30" s="283"/>
      <c r="AC30" s="284"/>
      <c r="AD30" s="261"/>
      <c r="AE30" s="283"/>
      <c r="AF30" s="284"/>
      <c r="AG30" s="261"/>
      <c r="AH30" s="309"/>
      <c r="AI30" s="310"/>
      <c r="AJ30" s="271"/>
      <c r="AK30" s="282"/>
      <c r="AL30" s="126"/>
      <c r="AN30" s="235"/>
      <c r="AP30" s="235"/>
      <c r="AR30" s="44"/>
      <c r="AS30" s="44"/>
      <c r="AT30" s="44"/>
      <c r="AU30" s="44"/>
      <c r="AV30" s="44"/>
      <c r="AX30" s="67" t="s">
        <v>61</v>
      </c>
      <c r="AY30" s="68" t="s">
        <v>20</v>
      </c>
      <c r="BA30" s="67" t="str">
        <f>AX5&amp;AX30</f>
        <v>Ｍ１－２５</v>
      </c>
      <c r="BB30" s="67" t="str">
        <f>AY5&amp;AY30</f>
        <v>MD01Y0001</v>
      </c>
    </row>
    <row r="31" spans="1:54" s="131" customFormat="1" ht="8.25" customHeight="1">
      <c r="A31" s="215" t="str">
        <f>VLOOKUP(AN31,area_16_m1,2)&amp;"・"&amp;VLOOKUP(AN31,area_16_m1,4)</f>
        <v>山田・内山</v>
      </c>
      <c r="B31" s="216"/>
      <c r="C31" s="219"/>
      <c r="D31" s="220"/>
      <c r="E31" s="221"/>
      <c r="F31" s="20" t="s">
        <v>162</v>
      </c>
      <c r="G31" s="21"/>
      <c r="H31" s="22"/>
      <c r="I31" s="20" t="s">
        <v>163</v>
      </c>
      <c r="J31" s="21"/>
      <c r="K31" s="22"/>
      <c r="L31" s="20" t="s">
        <v>164</v>
      </c>
      <c r="M31" s="21"/>
      <c r="N31" s="22"/>
      <c r="O31" s="320"/>
      <c r="P31" s="321"/>
      <c r="Q31" s="322"/>
      <c r="R31" s="231"/>
      <c r="S31" s="102"/>
      <c r="T31" s="215" t="str">
        <f>VLOOKUP(AP31,area_16_m1,2)&amp;"・"&amp;VLOOKUP(AP31,area_16_m1,4)</f>
        <v>下村・林</v>
      </c>
      <c r="U31" s="216"/>
      <c r="V31" s="219"/>
      <c r="W31" s="220"/>
      <c r="X31" s="221"/>
      <c r="Y31" s="20" t="s">
        <v>165</v>
      </c>
      <c r="Z31" s="21"/>
      <c r="AA31" s="22"/>
      <c r="AB31" s="20" t="s">
        <v>166</v>
      </c>
      <c r="AC31" s="21"/>
      <c r="AD31" s="22"/>
      <c r="AE31" s="20" t="s">
        <v>167</v>
      </c>
      <c r="AF31" s="21"/>
      <c r="AG31" s="22"/>
      <c r="AH31" s="320"/>
      <c r="AI31" s="321"/>
      <c r="AJ31" s="322"/>
      <c r="AK31" s="231"/>
      <c r="AL31" s="126"/>
      <c r="AN31" s="234">
        <v>3</v>
      </c>
      <c r="AP31" s="234">
        <v>4</v>
      </c>
      <c r="AR31" s="44"/>
      <c r="AS31" s="44"/>
      <c r="AT31" s="44"/>
      <c r="AU31" s="44"/>
      <c r="AV31" s="44"/>
      <c r="AX31" s="67" t="s">
        <v>168</v>
      </c>
      <c r="AY31" s="68" t="s">
        <v>22</v>
      </c>
      <c r="BA31" s="67" t="str">
        <f>AX5&amp;AX31</f>
        <v>Ｍ１－２６</v>
      </c>
      <c r="BB31" s="67" t="str">
        <f>AY5&amp;AY31</f>
        <v>MD01Y0002</v>
      </c>
    </row>
    <row r="32" spans="1:54" s="131" customFormat="1" ht="8.25" customHeight="1">
      <c r="A32" s="217"/>
      <c r="B32" s="218"/>
      <c r="C32" s="222"/>
      <c r="D32" s="223"/>
      <c r="E32" s="224"/>
      <c r="F32" s="23"/>
      <c r="G32" s="5"/>
      <c r="H32" s="24"/>
      <c r="I32" s="23"/>
      <c r="J32" s="5"/>
      <c r="K32" s="24"/>
      <c r="L32" s="23"/>
      <c r="M32" s="5"/>
      <c r="N32" s="24"/>
      <c r="O32" s="323"/>
      <c r="P32" s="324"/>
      <c r="Q32" s="325"/>
      <c r="R32" s="232"/>
      <c r="S32" s="102"/>
      <c r="T32" s="217"/>
      <c r="U32" s="218"/>
      <c r="V32" s="222"/>
      <c r="W32" s="223"/>
      <c r="X32" s="224"/>
      <c r="Y32" s="23"/>
      <c r="Z32" s="5"/>
      <c r="AA32" s="24"/>
      <c r="AB32" s="23"/>
      <c r="AC32" s="5"/>
      <c r="AD32" s="24"/>
      <c r="AE32" s="23"/>
      <c r="AF32" s="5"/>
      <c r="AG32" s="24"/>
      <c r="AH32" s="323"/>
      <c r="AI32" s="324"/>
      <c r="AJ32" s="325"/>
      <c r="AK32" s="232"/>
      <c r="AL32" s="126"/>
      <c r="AN32" s="235"/>
      <c r="AP32" s="235"/>
      <c r="AR32" s="44"/>
      <c r="AS32" s="44"/>
      <c r="AT32" s="44"/>
      <c r="AU32" s="44"/>
      <c r="AV32" s="44"/>
      <c r="AX32" s="67" t="s">
        <v>169</v>
      </c>
      <c r="AY32" s="68" t="s">
        <v>24</v>
      </c>
      <c r="BA32" s="67" t="str">
        <f>AX5&amp;AX32</f>
        <v>Ｍ１－２７</v>
      </c>
      <c r="BB32" s="67" t="str">
        <f>AY5&amp;AY32</f>
        <v>MD01Y0003</v>
      </c>
    </row>
    <row r="33" spans="1:54" s="131" customFormat="1" ht="8.25" customHeight="1">
      <c r="A33" s="258" t="str">
        <f>IF(VLOOKUP(AN33,area_16_m1,3)=VLOOKUP(AN33,area_16_m1,5),"("&amp;VLOOKUP(AN33,area_16_m1,3)&amp;")","("&amp;VLOOKUP(AN33,area_16_m1,3)&amp;"・"&amp;VLOOKUP(AN33,area_16_m1,5)&amp;")")</f>
        <v>(勤労クラブ)</v>
      </c>
      <c r="B33" s="259"/>
      <c r="C33" s="222"/>
      <c r="D33" s="223"/>
      <c r="E33" s="224"/>
      <c r="F33" s="23"/>
      <c r="G33" s="5"/>
      <c r="H33" s="24"/>
      <c r="I33" s="23"/>
      <c r="J33" s="5"/>
      <c r="K33" s="24"/>
      <c r="L33" s="23"/>
      <c r="M33" s="5"/>
      <c r="N33" s="24"/>
      <c r="O33" s="323"/>
      <c r="P33" s="324"/>
      <c r="Q33" s="325"/>
      <c r="R33" s="232"/>
      <c r="S33" s="102"/>
      <c r="T33" s="258" t="str">
        <f>IF(VLOOKUP(AP33,area_16_m1,3)=VLOOKUP(AP33,area_16_m1,5),"("&amp;VLOOKUP(AP33,area_16_m1,3)&amp;")","("&amp;VLOOKUP(AP33,area_16_m1,3)&amp;"・"&amp;VLOOKUP(AP33,area_16_m1,5)&amp;")")</f>
        <v>(勤労クラブ)</v>
      </c>
      <c r="U33" s="259"/>
      <c r="V33" s="222"/>
      <c r="W33" s="223"/>
      <c r="X33" s="224"/>
      <c r="Y33" s="23"/>
      <c r="Z33" s="5"/>
      <c r="AA33" s="24"/>
      <c r="AB33" s="23"/>
      <c r="AC33" s="5"/>
      <c r="AD33" s="24"/>
      <c r="AE33" s="23"/>
      <c r="AF33" s="5"/>
      <c r="AG33" s="24"/>
      <c r="AH33" s="323"/>
      <c r="AI33" s="324"/>
      <c r="AJ33" s="325"/>
      <c r="AK33" s="232"/>
      <c r="AL33" s="126"/>
      <c r="AN33" s="235">
        <v>3</v>
      </c>
      <c r="AP33" s="235">
        <v>4</v>
      </c>
      <c r="AR33" s="44"/>
      <c r="AS33" s="44"/>
      <c r="AT33" s="44"/>
      <c r="AU33" s="44"/>
      <c r="AV33" s="44"/>
      <c r="AX33" s="67" t="s">
        <v>170</v>
      </c>
      <c r="AY33" s="68" t="s">
        <v>27</v>
      </c>
      <c r="BA33" s="67" t="str">
        <f>AX5&amp;AX33</f>
        <v>Ｍ１－２８</v>
      </c>
      <c r="BB33" s="67" t="str">
        <f>AY5&amp;AY33</f>
        <v>MD01Y0004</v>
      </c>
    </row>
    <row r="34" spans="1:54" s="131" customFormat="1" ht="8.25" customHeight="1">
      <c r="A34" s="260"/>
      <c r="B34" s="261"/>
      <c r="C34" s="262"/>
      <c r="D34" s="263"/>
      <c r="E34" s="264"/>
      <c r="F34" s="25"/>
      <c r="G34" s="26"/>
      <c r="H34" s="27"/>
      <c r="I34" s="25"/>
      <c r="J34" s="26"/>
      <c r="K34" s="27"/>
      <c r="L34" s="25"/>
      <c r="M34" s="26"/>
      <c r="N34" s="27"/>
      <c r="O34" s="329"/>
      <c r="P34" s="330"/>
      <c r="Q34" s="331"/>
      <c r="R34" s="286"/>
      <c r="S34" s="102"/>
      <c r="T34" s="260"/>
      <c r="U34" s="261"/>
      <c r="V34" s="262"/>
      <c r="W34" s="263"/>
      <c r="X34" s="264"/>
      <c r="Y34" s="25"/>
      <c r="Z34" s="26"/>
      <c r="AA34" s="27"/>
      <c r="AB34" s="25"/>
      <c r="AC34" s="26"/>
      <c r="AD34" s="27"/>
      <c r="AE34" s="25"/>
      <c r="AF34" s="26"/>
      <c r="AG34" s="27"/>
      <c r="AH34" s="329"/>
      <c r="AI34" s="330"/>
      <c r="AJ34" s="331"/>
      <c r="AK34" s="286"/>
      <c r="AL34" s="126"/>
      <c r="AN34" s="240"/>
      <c r="AP34" s="240"/>
      <c r="AR34" s="44"/>
      <c r="AS34" s="44"/>
      <c r="AT34" s="44"/>
      <c r="AU34" s="44"/>
      <c r="AV34" s="44"/>
      <c r="AX34" s="67"/>
      <c r="AY34" s="67"/>
      <c r="BA34" s="69"/>
      <c r="BB34" s="69"/>
    </row>
    <row r="35" spans="1:54" s="131" customFormat="1" ht="8.25" customHeight="1">
      <c r="A35" s="215" t="str">
        <f>VLOOKUP(AN35,area_16_m1,2)&amp;"・"&amp;VLOOKUP(AN35,area_16_m1,4)</f>
        <v>津島・内田</v>
      </c>
      <c r="B35" s="216"/>
      <c r="C35" s="20" t="str">
        <f>F31</f>
        <v>5</v>
      </c>
      <c r="D35" s="21"/>
      <c r="E35" s="22"/>
      <c r="F35" s="219"/>
      <c r="G35" s="220"/>
      <c r="H35" s="221"/>
      <c r="I35" s="20" t="s">
        <v>171</v>
      </c>
      <c r="J35" s="21"/>
      <c r="K35" s="22"/>
      <c r="L35" s="20" t="s">
        <v>172</v>
      </c>
      <c r="M35" s="21"/>
      <c r="N35" s="22"/>
      <c r="O35" s="320"/>
      <c r="P35" s="321"/>
      <c r="Q35" s="322"/>
      <c r="R35" s="231"/>
      <c r="S35" s="102"/>
      <c r="T35" s="380" t="str">
        <f>VLOOKUP(AP35,area_16_m1,2)&amp;"・"&amp;VLOOKUP(AP35,area_16_m1,4)</f>
        <v>小林・佐々木</v>
      </c>
      <c r="U35" s="381"/>
      <c r="V35" s="20" t="str">
        <f>Y31</f>
        <v>7</v>
      </c>
      <c r="W35" s="21"/>
      <c r="X35" s="22"/>
      <c r="Y35" s="219"/>
      <c r="Z35" s="220"/>
      <c r="AA35" s="221"/>
      <c r="AB35" s="20" t="s">
        <v>173</v>
      </c>
      <c r="AC35" s="21"/>
      <c r="AD35" s="22"/>
      <c r="AE35" s="20" t="s">
        <v>174</v>
      </c>
      <c r="AF35" s="21"/>
      <c r="AG35" s="22"/>
      <c r="AH35" s="320"/>
      <c r="AI35" s="321"/>
      <c r="AJ35" s="322"/>
      <c r="AK35" s="231"/>
      <c r="AL35" s="126"/>
      <c r="AN35" s="234">
        <v>14</v>
      </c>
      <c r="AP35" s="234">
        <v>13</v>
      </c>
      <c r="AR35" s="44"/>
      <c r="AS35" s="44"/>
      <c r="AT35" s="44"/>
      <c r="AU35" s="44"/>
      <c r="AV35" s="44"/>
      <c r="AX35" s="67"/>
      <c r="AY35" s="67"/>
      <c r="BA35" s="69"/>
      <c r="BB35" s="69"/>
    </row>
    <row r="36" spans="1:54" s="131" customFormat="1" ht="8.25" customHeight="1">
      <c r="A36" s="217"/>
      <c r="B36" s="218"/>
      <c r="C36" s="23"/>
      <c r="D36" s="5"/>
      <c r="E36" s="24"/>
      <c r="F36" s="222"/>
      <c r="G36" s="223"/>
      <c r="H36" s="224"/>
      <c r="I36" s="23"/>
      <c r="J36" s="5"/>
      <c r="K36" s="24"/>
      <c r="L36" s="23"/>
      <c r="M36" s="5"/>
      <c r="N36" s="24"/>
      <c r="O36" s="323"/>
      <c r="P36" s="324"/>
      <c r="Q36" s="325"/>
      <c r="R36" s="232"/>
      <c r="S36" s="102"/>
      <c r="T36" s="258"/>
      <c r="U36" s="259"/>
      <c r="V36" s="23"/>
      <c r="W36" s="5"/>
      <c r="X36" s="24"/>
      <c r="Y36" s="222"/>
      <c r="Z36" s="223"/>
      <c r="AA36" s="224"/>
      <c r="AB36" s="23"/>
      <c r="AC36" s="5"/>
      <c r="AD36" s="24"/>
      <c r="AE36" s="23"/>
      <c r="AF36" s="5"/>
      <c r="AG36" s="24"/>
      <c r="AH36" s="323"/>
      <c r="AI36" s="324"/>
      <c r="AJ36" s="325"/>
      <c r="AK36" s="232"/>
      <c r="AL36" s="126"/>
      <c r="AN36" s="235"/>
      <c r="AP36" s="235"/>
      <c r="AR36" s="44"/>
      <c r="AS36" s="44"/>
      <c r="AT36" s="44"/>
      <c r="AU36" s="44"/>
      <c r="AV36" s="44"/>
      <c r="AX36" s="67"/>
      <c r="AY36" s="67"/>
      <c r="BA36" s="69"/>
      <c r="BB36" s="69"/>
    </row>
    <row r="37" spans="1:54" s="131" customFormat="1" ht="8.25" customHeight="1">
      <c r="A37" s="258" t="str">
        <f>IF(VLOOKUP(AN37,area_16_m1,3)=VLOOKUP(AN37,area_16_m1,5),"("&amp;VLOOKUP(AN37,area_16_m1,3)&amp;")","("&amp;VLOOKUP(AN37,area_16_m1,3)&amp;"・"&amp;VLOOKUP(AN37,area_16_m1,5)&amp;")")</f>
        <v>(一般)</v>
      </c>
      <c r="B37" s="259"/>
      <c r="C37" s="23"/>
      <c r="D37" s="5"/>
      <c r="E37" s="24"/>
      <c r="F37" s="222"/>
      <c r="G37" s="223"/>
      <c r="H37" s="224"/>
      <c r="I37" s="23"/>
      <c r="J37" s="5"/>
      <c r="K37" s="24"/>
      <c r="L37" s="23"/>
      <c r="M37" s="5"/>
      <c r="N37" s="24"/>
      <c r="O37" s="323"/>
      <c r="P37" s="324"/>
      <c r="Q37" s="325"/>
      <c r="R37" s="232"/>
      <c r="S37" s="102"/>
      <c r="T37" s="258" t="str">
        <f>IF(VLOOKUP(AP37,area_16_m1,3)=VLOOKUP(AP37,area_16_m1,5),"("&amp;VLOOKUP(AP37,area_16_m1,3)&amp;")","("&amp;VLOOKUP(AP37,area_16_m1,3)&amp;"・"&amp;VLOOKUP(AP37,area_16_m1,5)&amp;")")</f>
        <v>(道野辺BC)</v>
      </c>
      <c r="U37" s="259"/>
      <c r="V37" s="23"/>
      <c r="W37" s="5"/>
      <c r="X37" s="24"/>
      <c r="Y37" s="222"/>
      <c r="Z37" s="223"/>
      <c r="AA37" s="224"/>
      <c r="AB37" s="23"/>
      <c r="AC37" s="5"/>
      <c r="AD37" s="24"/>
      <c r="AE37" s="23"/>
      <c r="AF37" s="5"/>
      <c r="AG37" s="24"/>
      <c r="AH37" s="323"/>
      <c r="AI37" s="324"/>
      <c r="AJ37" s="325"/>
      <c r="AK37" s="232"/>
      <c r="AL37" s="126"/>
      <c r="AN37" s="235">
        <v>14</v>
      </c>
      <c r="AP37" s="235">
        <v>13</v>
      </c>
      <c r="AR37" s="44"/>
      <c r="AS37" s="44"/>
      <c r="AT37" s="44"/>
      <c r="AU37" s="44"/>
      <c r="AV37" s="44"/>
      <c r="AX37" s="67"/>
      <c r="AY37" s="67"/>
      <c r="BA37" s="69"/>
      <c r="BB37" s="69"/>
    </row>
    <row r="38" spans="1:54" s="131" customFormat="1" ht="8.25" customHeight="1">
      <c r="A38" s="260"/>
      <c r="B38" s="261"/>
      <c r="C38" s="25"/>
      <c r="D38" s="26"/>
      <c r="E38" s="27"/>
      <c r="F38" s="262"/>
      <c r="G38" s="263"/>
      <c r="H38" s="264"/>
      <c r="I38" s="25"/>
      <c r="J38" s="26"/>
      <c r="K38" s="27"/>
      <c r="L38" s="25"/>
      <c r="M38" s="26"/>
      <c r="N38" s="27"/>
      <c r="O38" s="329"/>
      <c r="P38" s="330"/>
      <c r="Q38" s="331"/>
      <c r="R38" s="286"/>
      <c r="S38" s="102"/>
      <c r="T38" s="260"/>
      <c r="U38" s="261"/>
      <c r="V38" s="25"/>
      <c r="W38" s="26"/>
      <c r="X38" s="27"/>
      <c r="Y38" s="262"/>
      <c r="Z38" s="263"/>
      <c r="AA38" s="264"/>
      <c r="AB38" s="25"/>
      <c r="AC38" s="26"/>
      <c r="AD38" s="27"/>
      <c r="AE38" s="25"/>
      <c r="AF38" s="26"/>
      <c r="AG38" s="27"/>
      <c r="AH38" s="329"/>
      <c r="AI38" s="330"/>
      <c r="AJ38" s="331"/>
      <c r="AK38" s="286"/>
      <c r="AL38" s="126"/>
      <c r="AN38" s="240"/>
      <c r="AP38" s="240"/>
      <c r="AR38" s="44"/>
      <c r="AS38" s="44"/>
      <c r="AT38" s="44"/>
      <c r="AU38" s="44"/>
      <c r="AV38" s="44"/>
      <c r="AX38" s="67"/>
      <c r="AY38" s="67"/>
      <c r="BA38" s="69"/>
      <c r="BB38" s="69"/>
    </row>
    <row r="39" spans="1:54" s="131" customFormat="1" ht="8.25" customHeight="1">
      <c r="A39" s="215" t="str">
        <f>VLOOKUP(AN39,area_16_m1,2)&amp;"・"&amp;VLOOKUP(AN39,area_16_m1,4)</f>
        <v>中西・須山</v>
      </c>
      <c r="B39" s="216"/>
      <c r="C39" s="20" t="str">
        <f>I31</f>
        <v>13</v>
      </c>
      <c r="D39" s="21"/>
      <c r="E39" s="22"/>
      <c r="F39" s="20" t="str">
        <f>I35</f>
        <v>22</v>
      </c>
      <c r="G39" s="21"/>
      <c r="H39" s="22"/>
      <c r="I39" s="219"/>
      <c r="J39" s="220"/>
      <c r="K39" s="221"/>
      <c r="L39" s="20" t="s">
        <v>175</v>
      </c>
      <c r="M39" s="21"/>
      <c r="N39" s="22"/>
      <c r="O39" s="320"/>
      <c r="P39" s="321"/>
      <c r="Q39" s="322"/>
      <c r="R39" s="231"/>
      <c r="S39" s="102"/>
      <c r="T39" s="215" t="str">
        <f>VLOOKUP(AP39,area_16_m1,2)&amp;"・"&amp;VLOOKUP(AP39,area_16_m1,4)</f>
        <v>加澤・杉野</v>
      </c>
      <c r="U39" s="216"/>
      <c r="V39" s="20" t="str">
        <f>AB31</f>
        <v>15</v>
      </c>
      <c r="W39" s="21"/>
      <c r="X39" s="22"/>
      <c r="Y39" s="20" t="str">
        <f>AB35</f>
        <v>24</v>
      </c>
      <c r="Z39" s="21"/>
      <c r="AA39" s="22"/>
      <c r="AB39" s="219"/>
      <c r="AC39" s="220"/>
      <c r="AD39" s="221"/>
      <c r="AE39" s="20" t="s">
        <v>176</v>
      </c>
      <c r="AF39" s="21"/>
      <c r="AG39" s="22"/>
      <c r="AH39" s="320"/>
      <c r="AI39" s="321"/>
      <c r="AJ39" s="322"/>
      <c r="AK39" s="231"/>
      <c r="AL39" s="126"/>
      <c r="AN39" s="235">
        <v>11</v>
      </c>
      <c r="AP39" s="235">
        <v>12</v>
      </c>
      <c r="AR39" s="44"/>
      <c r="AS39" s="44"/>
      <c r="AT39" s="44"/>
      <c r="AU39" s="44"/>
      <c r="AV39" s="44"/>
      <c r="AX39" s="67"/>
      <c r="AY39" s="67"/>
      <c r="BA39" s="69"/>
      <c r="BB39" s="69"/>
    </row>
    <row r="40" spans="1:54" s="131" customFormat="1" ht="8.25" customHeight="1">
      <c r="A40" s="217"/>
      <c r="B40" s="218"/>
      <c r="C40" s="23"/>
      <c r="D40" s="5"/>
      <c r="E40" s="24"/>
      <c r="F40" s="23"/>
      <c r="G40" s="5"/>
      <c r="H40" s="24"/>
      <c r="I40" s="222"/>
      <c r="J40" s="223"/>
      <c r="K40" s="224"/>
      <c r="L40" s="23"/>
      <c r="M40" s="5"/>
      <c r="N40" s="24"/>
      <c r="O40" s="323"/>
      <c r="P40" s="324"/>
      <c r="Q40" s="325"/>
      <c r="R40" s="232"/>
      <c r="S40" s="102"/>
      <c r="T40" s="217"/>
      <c r="U40" s="218"/>
      <c r="V40" s="23"/>
      <c r="W40" s="5"/>
      <c r="X40" s="24"/>
      <c r="Y40" s="23"/>
      <c r="Z40" s="5"/>
      <c r="AA40" s="24"/>
      <c r="AB40" s="222"/>
      <c r="AC40" s="223"/>
      <c r="AD40" s="224"/>
      <c r="AE40" s="23"/>
      <c r="AF40" s="5"/>
      <c r="AG40" s="24"/>
      <c r="AH40" s="323"/>
      <c r="AI40" s="324"/>
      <c r="AJ40" s="325"/>
      <c r="AK40" s="232"/>
      <c r="AL40" s="126"/>
      <c r="AN40" s="235"/>
      <c r="AP40" s="235"/>
      <c r="AR40" s="44"/>
      <c r="AS40" s="44"/>
      <c r="AT40" s="44"/>
      <c r="AU40" s="44"/>
      <c r="AV40" s="44"/>
      <c r="AX40" s="67"/>
      <c r="AY40" s="67"/>
      <c r="BA40" s="69"/>
      <c r="BB40" s="69"/>
    </row>
    <row r="41" spans="1:54" s="131" customFormat="1" ht="8.25" customHeight="1">
      <c r="A41" s="236" t="str">
        <f>IF(VLOOKUP(AN41,area_16_m1,3)=VLOOKUP(AN41,area_16_m1,5),"("&amp;VLOOKUP(AN41,area_16_m1,3)&amp;")","("&amp;VLOOKUP(AN41,area_16_m1,3)&amp;"・"&amp;VLOOKUP(AN41,area_16_m1,5)&amp;")")</f>
        <v>(墨田区・船橋市)</v>
      </c>
      <c r="B41" s="237"/>
      <c r="C41" s="23"/>
      <c r="D41" s="5"/>
      <c r="E41" s="24"/>
      <c r="F41" s="23"/>
      <c r="G41" s="5"/>
      <c r="H41" s="24"/>
      <c r="I41" s="222"/>
      <c r="J41" s="223"/>
      <c r="K41" s="224"/>
      <c r="L41" s="23"/>
      <c r="M41" s="5"/>
      <c r="N41" s="24"/>
      <c r="O41" s="323"/>
      <c r="P41" s="324"/>
      <c r="Q41" s="325"/>
      <c r="R41" s="232"/>
      <c r="S41" s="102"/>
      <c r="T41" s="236" t="str">
        <f>IF(VLOOKUP(AP41,area_16_m1,3)=VLOOKUP(AP41,area_16_m1,5),"("&amp;VLOOKUP(AP41,area_16_m1,3)&amp;")","("&amp;VLOOKUP(AP41,area_16_m1,3)&amp;"・"&amp;VLOOKUP(AP41,area_16_m1,5)&amp;")")</f>
        <v>(勤労クラブ)</v>
      </c>
      <c r="U41" s="237"/>
      <c r="V41" s="23"/>
      <c r="W41" s="5"/>
      <c r="X41" s="24"/>
      <c r="Y41" s="23"/>
      <c r="Z41" s="5"/>
      <c r="AA41" s="24"/>
      <c r="AB41" s="222"/>
      <c r="AC41" s="223"/>
      <c r="AD41" s="224"/>
      <c r="AE41" s="23"/>
      <c r="AF41" s="5"/>
      <c r="AG41" s="24"/>
      <c r="AH41" s="323"/>
      <c r="AI41" s="324"/>
      <c r="AJ41" s="325"/>
      <c r="AK41" s="232"/>
      <c r="AL41" s="126"/>
      <c r="AN41" s="235">
        <v>11</v>
      </c>
      <c r="AP41" s="235">
        <v>12</v>
      </c>
      <c r="AR41" s="44"/>
      <c r="AS41" s="44"/>
      <c r="AT41" s="44"/>
      <c r="AU41" s="44"/>
      <c r="AV41" s="44"/>
      <c r="AX41" s="67"/>
      <c r="AY41" s="67"/>
      <c r="BA41" s="69"/>
      <c r="BB41" s="69"/>
    </row>
    <row r="42" spans="1:54" s="131" customFormat="1" ht="8.25" customHeight="1">
      <c r="A42" s="265"/>
      <c r="B42" s="237"/>
      <c r="C42" s="23"/>
      <c r="D42" s="26"/>
      <c r="E42" s="24"/>
      <c r="F42" s="23"/>
      <c r="G42" s="26"/>
      <c r="H42" s="24"/>
      <c r="I42" s="262"/>
      <c r="J42" s="263"/>
      <c r="K42" s="264"/>
      <c r="L42" s="23"/>
      <c r="M42" s="26"/>
      <c r="N42" s="24"/>
      <c r="O42" s="329"/>
      <c r="P42" s="330"/>
      <c r="Q42" s="331"/>
      <c r="R42" s="232"/>
      <c r="S42" s="102"/>
      <c r="T42" s="265"/>
      <c r="U42" s="237"/>
      <c r="V42" s="23"/>
      <c r="W42" s="26"/>
      <c r="X42" s="24"/>
      <c r="Y42" s="23"/>
      <c r="Z42" s="26"/>
      <c r="AA42" s="24"/>
      <c r="AB42" s="262"/>
      <c r="AC42" s="263"/>
      <c r="AD42" s="264"/>
      <c r="AE42" s="23"/>
      <c r="AF42" s="26"/>
      <c r="AG42" s="24"/>
      <c r="AH42" s="329"/>
      <c r="AI42" s="330"/>
      <c r="AJ42" s="331"/>
      <c r="AK42" s="232"/>
      <c r="AL42" s="126"/>
      <c r="AN42" s="240"/>
      <c r="AP42" s="240"/>
      <c r="AR42" s="44"/>
      <c r="AS42" s="44"/>
      <c r="AT42" s="44"/>
      <c r="AU42" s="44"/>
      <c r="AV42" s="44"/>
      <c r="AX42" s="67"/>
      <c r="AY42" s="67"/>
      <c r="BA42" s="69"/>
      <c r="BB42" s="69"/>
    </row>
    <row r="43" spans="1:54" s="131" customFormat="1" ht="8.25" customHeight="1">
      <c r="A43" s="215" t="str">
        <f>VLOOKUP(AN43,area_16_m1,2)&amp;"・"&amp;VLOOKUP(AN43,area_16_m1,4)</f>
        <v>新井・島田</v>
      </c>
      <c r="B43" s="216"/>
      <c r="C43" s="20" t="str">
        <f>L31</f>
        <v>21</v>
      </c>
      <c r="D43" s="21"/>
      <c r="E43" s="22"/>
      <c r="F43" s="20" t="str">
        <f>L35</f>
        <v>14</v>
      </c>
      <c r="G43" s="21"/>
      <c r="H43" s="22"/>
      <c r="I43" s="20" t="str">
        <f>L39</f>
        <v>6</v>
      </c>
      <c r="J43" s="21"/>
      <c r="K43" s="22"/>
      <c r="L43" s="219"/>
      <c r="M43" s="220"/>
      <c r="N43" s="221"/>
      <c r="O43" s="320"/>
      <c r="P43" s="321"/>
      <c r="Q43" s="322"/>
      <c r="R43" s="231"/>
      <c r="S43" s="102"/>
      <c r="T43" s="215" t="str">
        <f>VLOOKUP(AP43,area_16_m1,2)&amp;"・"&amp;VLOOKUP(AP43,area_16_m1,4)</f>
        <v>北郷・遠山</v>
      </c>
      <c r="U43" s="216"/>
      <c r="V43" s="20" t="str">
        <f>AE31</f>
        <v>23</v>
      </c>
      <c r="W43" s="21"/>
      <c r="X43" s="22"/>
      <c r="Y43" s="20" t="str">
        <f>AE35</f>
        <v>16</v>
      </c>
      <c r="Z43" s="21"/>
      <c r="AA43" s="22"/>
      <c r="AB43" s="20" t="str">
        <f>AE39</f>
        <v>8</v>
      </c>
      <c r="AC43" s="21"/>
      <c r="AD43" s="22"/>
      <c r="AE43" s="219"/>
      <c r="AF43" s="220"/>
      <c r="AG43" s="221"/>
      <c r="AH43" s="320"/>
      <c r="AI43" s="321"/>
      <c r="AJ43" s="322"/>
      <c r="AK43" s="231"/>
      <c r="AL43" s="126"/>
      <c r="AN43" s="234">
        <v>6</v>
      </c>
      <c r="AP43" s="234">
        <v>5</v>
      </c>
      <c r="AR43" s="44"/>
      <c r="AS43" s="44"/>
      <c r="AT43" s="44"/>
      <c r="AU43" s="44"/>
      <c r="AV43" s="44"/>
      <c r="AX43" s="67"/>
      <c r="AY43" s="67"/>
      <c r="BA43" s="69"/>
      <c r="BB43" s="69"/>
    </row>
    <row r="44" spans="1:54" s="131" customFormat="1" ht="8.25" customHeight="1">
      <c r="A44" s="217"/>
      <c r="B44" s="218"/>
      <c r="C44" s="23"/>
      <c r="D44" s="5"/>
      <c r="E44" s="24"/>
      <c r="F44" s="23"/>
      <c r="G44" s="5"/>
      <c r="H44" s="24"/>
      <c r="I44" s="23"/>
      <c r="J44" s="5"/>
      <c r="K44" s="24"/>
      <c r="L44" s="222"/>
      <c r="M44" s="223"/>
      <c r="N44" s="224"/>
      <c r="O44" s="323"/>
      <c r="P44" s="324"/>
      <c r="Q44" s="325"/>
      <c r="R44" s="232"/>
      <c r="T44" s="217"/>
      <c r="U44" s="218"/>
      <c r="V44" s="23"/>
      <c r="W44" s="5"/>
      <c r="X44" s="24"/>
      <c r="Y44" s="23"/>
      <c r="Z44" s="5"/>
      <c r="AA44" s="24"/>
      <c r="AB44" s="23"/>
      <c r="AC44" s="5"/>
      <c r="AD44" s="24"/>
      <c r="AE44" s="222"/>
      <c r="AF44" s="223"/>
      <c r="AG44" s="224"/>
      <c r="AH44" s="323"/>
      <c r="AI44" s="324"/>
      <c r="AJ44" s="325"/>
      <c r="AK44" s="232"/>
      <c r="AL44" s="126"/>
      <c r="AN44" s="235"/>
      <c r="AP44" s="235"/>
      <c r="AR44" s="44"/>
      <c r="AS44" s="44"/>
      <c r="AT44" s="44"/>
      <c r="AU44" s="44"/>
      <c r="AV44" s="44"/>
      <c r="AX44" s="67"/>
      <c r="AY44" s="67"/>
      <c r="BA44" s="69"/>
      <c r="BB44" s="69"/>
    </row>
    <row r="45" spans="1:54" s="131" customFormat="1" ht="8.25" customHeight="1">
      <c r="A45" s="236" t="str">
        <f>IF(VLOOKUP(AN45,area_16_m1,3)=VLOOKUP(AN45,area_16_m1,5),"("&amp;VLOOKUP(AN45,area_16_m1,3)&amp;")","("&amp;VLOOKUP(AN45,area_16_m1,3)&amp;"・"&amp;VLOOKUP(AN45,area_16_m1,5)&amp;")")</f>
        <v>(千葉市・JA)</v>
      </c>
      <c r="B45" s="237"/>
      <c r="C45" s="23"/>
      <c r="D45" s="5"/>
      <c r="E45" s="24"/>
      <c r="F45" s="23"/>
      <c r="G45" s="5"/>
      <c r="H45" s="24"/>
      <c r="I45" s="23"/>
      <c r="J45" s="5"/>
      <c r="K45" s="24"/>
      <c r="L45" s="222"/>
      <c r="M45" s="223"/>
      <c r="N45" s="224"/>
      <c r="O45" s="323"/>
      <c r="P45" s="324"/>
      <c r="Q45" s="325"/>
      <c r="R45" s="232"/>
      <c r="T45" s="236" t="str">
        <f>IF(VLOOKUP(AP45,area_16_m1,3)=VLOOKUP(AP45,area_16_m1,5),"("&amp;VLOOKUP(AP45,area_16_m1,3)&amp;")","("&amp;VLOOKUP(AP45,area_16_m1,3)&amp;"・"&amp;VLOOKUP(AP45,area_16_m1,5)&amp;")")</f>
        <v>(熊連)</v>
      </c>
      <c r="U45" s="237"/>
      <c r="V45" s="23"/>
      <c r="W45" s="5"/>
      <c r="X45" s="24"/>
      <c r="Y45" s="23"/>
      <c r="Z45" s="5"/>
      <c r="AA45" s="24"/>
      <c r="AB45" s="23"/>
      <c r="AC45" s="5"/>
      <c r="AD45" s="24"/>
      <c r="AE45" s="222"/>
      <c r="AF45" s="223"/>
      <c r="AG45" s="224"/>
      <c r="AH45" s="323"/>
      <c r="AI45" s="324"/>
      <c r="AJ45" s="325"/>
      <c r="AK45" s="232"/>
      <c r="AL45" s="126"/>
      <c r="AN45" s="235">
        <v>6</v>
      </c>
      <c r="AP45" s="235">
        <v>5</v>
      </c>
      <c r="AR45" s="44"/>
      <c r="AS45" s="44"/>
      <c r="AT45" s="44"/>
      <c r="AU45" s="44"/>
      <c r="AV45" s="44"/>
      <c r="AX45" s="67"/>
      <c r="AY45" s="67"/>
      <c r="BA45" s="69"/>
      <c r="BB45" s="69"/>
    </row>
    <row r="46" spans="1:54" s="131" customFormat="1" ht="8.25" customHeight="1" thickBot="1">
      <c r="A46" s="238"/>
      <c r="B46" s="239"/>
      <c r="C46" s="28"/>
      <c r="D46" s="29"/>
      <c r="E46" s="30"/>
      <c r="F46" s="28"/>
      <c r="G46" s="29"/>
      <c r="H46" s="30"/>
      <c r="I46" s="28"/>
      <c r="J46" s="29"/>
      <c r="K46" s="30"/>
      <c r="L46" s="225"/>
      <c r="M46" s="226"/>
      <c r="N46" s="227"/>
      <c r="O46" s="326"/>
      <c r="P46" s="327"/>
      <c r="Q46" s="328"/>
      <c r="R46" s="233"/>
      <c r="T46" s="238"/>
      <c r="U46" s="239"/>
      <c r="V46" s="28"/>
      <c r="W46" s="29"/>
      <c r="X46" s="30"/>
      <c r="Y46" s="28"/>
      <c r="Z46" s="29"/>
      <c r="AA46" s="30"/>
      <c r="AB46" s="28"/>
      <c r="AC46" s="29"/>
      <c r="AD46" s="30"/>
      <c r="AE46" s="225"/>
      <c r="AF46" s="226"/>
      <c r="AG46" s="227"/>
      <c r="AH46" s="326"/>
      <c r="AI46" s="327"/>
      <c r="AJ46" s="328"/>
      <c r="AK46" s="233"/>
      <c r="AL46" s="126"/>
      <c r="AN46" s="240"/>
      <c r="AP46" s="240"/>
      <c r="AR46" s="44"/>
      <c r="AS46" s="44"/>
      <c r="AT46" s="44"/>
      <c r="AU46" s="44"/>
      <c r="AV46" s="44"/>
      <c r="AX46" s="67"/>
      <c r="AY46" s="67"/>
      <c r="BA46" s="69"/>
      <c r="BB46" s="69"/>
    </row>
    <row r="47" spans="1:54" s="131" customFormat="1" ht="8.25" customHeight="1">
      <c r="A47" s="43"/>
      <c r="B47" s="43"/>
      <c r="C47" s="42"/>
      <c r="D47" s="42"/>
      <c r="E47" s="42"/>
      <c r="F47" s="42"/>
      <c r="G47" s="42"/>
      <c r="H47" s="42"/>
      <c r="I47" s="42"/>
      <c r="J47" s="137"/>
      <c r="K47" s="137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26"/>
      <c r="AR47" s="44"/>
      <c r="AS47" s="44"/>
      <c r="AT47" s="44"/>
      <c r="AU47" s="44"/>
      <c r="AV47" s="44"/>
      <c r="AX47" s="67"/>
      <c r="AY47" s="67"/>
      <c r="BA47" s="69"/>
      <c r="BB47" s="69"/>
    </row>
    <row r="48" spans="1:54" s="131" customFormat="1" ht="8.25" customHeight="1">
      <c r="A48" s="241" t="s">
        <v>29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26"/>
      <c r="AR48" s="44"/>
      <c r="AS48" s="44"/>
      <c r="AT48" s="44"/>
      <c r="AU48" s="44"/>
      <c r="AV48" s="44"/>
      <c r="AX48" s="67"/>
      <c r="AY48" s="67"/>
      <c r="BA48" s="69"/>
      <c r="BB48" s="69"/>
    </row>
    <row r="49" spans="1:54" s="131" customFormat="1" ht="8.25" customHeight="1">
      <c r="A49" s="241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26"/>
      <c r="AR49" s="44"/>
      <c r="AS49" s="44"/>
      <c r="AT49" s="44"/>
      <c r="AU49" s="44"/>
      <c r="AV49" s="44"/>
      <c r="AX49" s="67"/>
      <c r="AY49" s="67"/>
      <c r="BA49" s="69"/>
      <c r="BB49" s="69"/>
    </row>
    <row r="50" spans="1:54" s="131" customFormat="1" ht="8.25" customHeight="1">
      <c r="A50" s="241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26"/>
      <c r="AR50" s="44"/>
      <c r="AS50" s="44"/>
      <c r="AT50" s="44"/>
      <c r="AU50" s="44"/>
      <c r="AV50" s="44"/>
      <c r="AX50" s="67"/>
      <c r="AY50" s="67"/>
      <c r="BA50" s="69"/>
      <c r="BB50" s="69"/>
    </row>
    <row r="51" spans="1:54" s="131" customFormat="1" ht="8.25" customHeight="1">
      <c r="A51" s="63"/>
      <c r="B51" s="63"/>
      <c r="C51" s="63"/>
      <c r="D51" s="63"/>
      <c r="E51" s="63"/>
      <c r="F51" s="63"/>
      <c r="G51" s="63"/>
      <c r="H51" s="63"/>
      <c r="I51" s="39"/>
      <c r="J51" s="40"/>
      <c r="K51" s="40"/>
      <c r="L51" s="40"/>
      <c r="M51" s="40"/>
      <c r="N51" s="40"/>
      <c r="O51" s="40"/>
      <c r="P51" s="40"/>
      <c r="Q51" s="139"/>
      <c r="R51" s="139"/>
      <c r="S51" s="139"/>
      <c r="T51" s="112"/>
      <c r="U51" s="116"/>
      <c r="V51" s="116"/>
      <c r="W51" s="116"/>
      <c r="X51" s="116"/>
      <c r="Y51" s="116"/>
      <c r="Z51" s="116"/>
      <c r="AA51" s="116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26"/>
      <c r="AR51" s="44"/>
      <c r="AS51" s="44"/>
      <c r="AT51" s="44"/>
      <c r="AU51" s="44"/>
      <c r="AV51" s="44"/>
      <c r="AX51" s="67"/>
      <c r="AY51" s="67"/>
      <c r="BA51" s="69"/>
      <c r="BB51" s="69"/>
    </row>
    <row r="52" spans="1:54" s="131" customFormat="1" ht="8.25" customHeight="1">
      <c r="A52" s="63"/>
      <c r="B52" s="63"/>
      <c r="C52" s="63"/>
      <c r="D52" s="63"/>
      <c r="E52" s="63"/>
      <c r="F52" s="63"/>
      <c r="G52" s="63"/>
      <c r="H52" s="63"/>
      <c r="I52" s="41"/>
      <c r="J52" s="40"/>
      <c r="K52" s="40"/>
      <c r="L52" s="40"/>
      <c r="M52" s="40"/>
      <c r="N52" s="40"/>
      <c r="O52" s="40"/>
      <c r="P52" s="40"/>
      <c r="Q52" s="139"/>
      <c r="R52" s="139"/>
      <c r="S52" s="139"/>
      <c r="T52" s="112"/>
      <c r="U52" s="116"/>
      <c r="V52" s="116"/>
      <c r="W52" s="116"/>
      <c r="X52" s="116"/>
      <c r="Y52" s="116"/>
      <c r="Z52" s="116"/>
      <c r="AA52" s="116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26"/>
      <c r="AR52" s="44"/>
      <c r="AS52" s="44"/>
      <c r="AT52" s="44"/>
      <c r="AU52" s="44"/>
      <c r="AV52" s="44"/>
      <c r="AX52" s="67"/>
      <c r="AY52" s="67"/>
      <c r="BA52" s="69"/>
      <c r="BB52" s="69"/>
    </row>
    <row r="53" spans="1:54" s="131" customFormat="1" ht="8.25" customHeight="1">
      <c r="A53" s="105"/>
      <c r="B53" s="105"/>
      <c r="C53" s="36"/>
      <c r="D53" s="33"/>
      <c r="E53" s="33"/>
      <c r="F53" s="377" t="s">
        <v>179</v>
      </c>
      <c r="G53" s="377"/>
      <c r="H53" s="377"/>
      <c r="I53" s="377"/>
      <c r="J53" s="377"/>
      <c r="K53" s="377"/>
      <c r="L53" s="70"/>
      <c r="M53" s="70"/>
      <c r="N53" s="71"/>
      <c r="O53" s="139"/>
      <c r="P53" s="139"/>
      <c r="Q53" s="139"/>
      <c r="R53" s="102"/>
      <c r="S53" s="32"/>
      <c r="T53" s="123"/>
      <c r="U53" s="116"/>
      <c r="V53" s="109"/>
      <c r="W53" s="109"/>
      <c r="X53" s="109"/>
      <c r="Y53" s="106"/>
      <c r="Z53" s="106"/>
      <c r="AA53" s="106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26"/>
      <c r="AR53" s="44"/>
      <c r="AS53" s="44"/>
      <c r="AT53" s="44"/>
      <c r="AU53" s="44"/>
      <c r="AV53" s="44"/>
      <c r="AX53" s="67"/>
      <c r="AY53" s="67"/>
      <c r="BA53" s="69"/>
      <c r="BB53" s="69"/>
    </row>
    <row r="54" spans="1:54" s="131" customFormat="1" ht="8.25" customHeight="1">
      <c r="A54" s="105"/>
      <c r="B54" s="38"/>
      <c r="C54" s="37"/>
      <c r="D54" s="105"/>
      <c r="E54" s="105"/>
      <c r="F54" s="105"/>
      <c r="G54" s="105"/>
      <c r="H54" s="105"/>
      <c r="I54" s="139"/>
      <c r="J54" s="139"/>
      <c r="K54" s="139"/>
      <c r="L54" s="139"/>
      <c r="M54" s="72"/>
      <c r="N54" s="73"/>
      <c r="O54" s="139"/>
      <c r="P54" s="139"/>
      <c r="Q54" s="139"/>
      <c r="R54" s="102"/>
      <c r="S54" s="32"/>
      <c r="T54" s="123"/>
      <c r="U54" s="116"/>
      <c r="V54" s="109"/>
      <c r="W54" s="109"/>
      <c r="X54" s="109"/>
      <c r="Y54" s="106"/>
      <c r="Z54" s="106"/>
      <c r="AA54" s="106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26"/>
      <c r="AR54" s="44"/>
      <c r="AS54" s="44"/>
      <c r="AT54" s="44"/>
      <c r="AU54" s="44"/>
      <c r="AV54" s="44"/>
      <c r="AX54" s="67"/>
      <c r="AY54" s="67"/>
      <c r="BA54" s="69"/>
      <c r="BB54" s="69"/>
    </row>
    <row r="55" spans="1:54" s="131" customFormat="1" ht="8.25" customHeight="1">
      <c r="A55" s="105"/>
      <c r="B55" s="378" t="s">
        <v>177</v>
      </c>
      <c r="C55" s="377"/>
      <c r="D55" s="377"/>
      <c r="E55" s="379"/>
      <c r="F55" s="32"/>
      <c r="G55" s="32"/>
      <c r="H55" s="32"/>
      <c r="I55" s="105"/>
      <c r="J55" s="105"/>
      <c r="K55" s="105"/>
      <c r="L55" s="378" t="s">
        <v>178</v>
      </c>
      <c r="M55" s="377"/>
      <c r="N55" s="377"/>
      <c r="O55" s="377"/>
      <c r="P55" s="377"/>
      <c r="Q55" s="379"/>
      <c r="R55" s="32"/>
      <c r="S55" s="32"/>
      <c r="T55" s="123"/>
      <c r="U55" s="112"/>
      <c r="V55" s="112"/>
      <c r="W55" s="112"/>
      <c r="X55" s="112"/>
      <c r="Y55" s="106"/>
      <c r="Z55" s="106"/>
      <c r="AA55" s="106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26"/>
      <c r="AR55" s="44"/>
      <c r="AS55" s="44"/>
      <c r="AT55" s="44"/>
      <c r="AU55" s="44"/>
      <c r="AV55" s="44"/>
      <c r="AX55" s="67"/>
      <c r="AY55" s="67"/>
      <c r="BA55" s="69"/>
      <c r="BB55" s="69"/>
    </row>
    <row r="56" spans="1:54" s="131" customFormat="1" ht="8.25" customHeight="1">
      <c r="A56" s="126"/>
      <c r="B56" s="136"/>
      <c r="C56" s="74"/>
      <c r="D56" s="74"/>
      <c r="E56" s="75"/>
      <c r="F56" s="126"/>
      <c r="G56" s="126"/>
      <c r="H56" s="126"/>
      <c r="I56" s="126"/>
      <c r="J56" s="126"/>
      <c r="K56" s="126"/>
      <c r="L56" s="136"/>
      <c r="M56" s="126"/>
      <c r="N56" s="126"/>
      <c r="O56" s="126"/>
      <c r="P56" s="126"/>
      <c r="Q56" s="75"/>
      <c r="R56" s="126"/>
      <c r="S56" s="102"/>
      <c r="T56" s="112"/>
      <c r="U56" s="116"/>
      <c r="V56" s="109"/>
      <c r="W56" s="109"/>
      <c r="X56" s="109"/>
      <c r="Y56" s="106"/>
      <c r="Z56" s="106"/>
      <c r="AA56" s="106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26"/>
      <c r="AR56" s="44"/>
      <c r="AS56" s="44"/>
      <c r="AT56" s="44"/>
      <c r="AU56" s="44"/>
      <c r="AV56" s="44"/>
      <c r="AX56" s="67"/>
      <c r="AY56" s="67"/>
      <c r="BA56" s="69"/>
      <c r="BB56" s="69"/>
    </row>
    <row r="57" spans="1:54" s="131" customFormat="1" ht="8.25" customHeight="1">
      <c r="A57" s="243" t="s">
        <v>114</v>
      </c>
      <c r="B57" s="243"/>
      <c r="C57" s="243" t="s">
        <v>115</v>
      </c>
      <c r="D57" s="243"/>
      <c r="E57" s="243"/>
      <c r="F57" s="243"/>
      <c r="G57" s="243"/>
      <c r="H57" s="243"/>
      <c r="I57" s="243" t="s">
        <v>116</v>
      </c>
      <c r="J57" s="243"/>
      <c r="K57" s="243"/>
      <c r="L57" s="243"/>
      <c r="M57" s="243"/>
      <c r="N57" s="243"/>
      <c r="O57" s="243" t="s">
        <v>117</v>
      </c>
      <c r="P57" s="243"/>
      <c r="Q57" s="243"/>
      <c r="R57" s="243"/>
      <c r="S57" s="102"/>
      <c r="T57" s="124"/>
      <c r="U57" s="124"/>
      <c r="V57" s="124"/>
      <c r="W57" s="124"/>
      <c r="X57" s="124"/>
      <c r="Y57" s="124"/>
      <c r="Z57" s="124"/>
      <c r="AA57" s="124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26"/>
      <c r="AR57" s="44"/>
      <c r="AS57" s="44"/>
      <c r="AT57" s="44"/>
      <c r="AU57" s="44"/>
      <c r="AV57" s="44"/>
      <c r="AX57" s="67"/>
      <c r="AY57" s="67"/>
      <c r="BA57" s="69"/>
      <c r="BB57" s="69"/>
    </row>
    <row r="58" spans="1:54" s="131" customFormat="1" ht="8.25" customHeight="1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102"/>
      <c r="T58" s="124"/>
      <c r="U58" s="124"/>
      <c r="V58" s="124"/>
      <c r="W58" s="124"/>
      <c r="X58" s="124"/>
      <c r="Y58" s="124"/>
      <c r="Z58" s="124"/>
      <c r="AA58" s="124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26"/>
      <c r="AR58" s="44"/>
      <c r="AS58" s="44"/>
      <c r="AT58" s="44"/>
      <c r="AU58" s="44"/>
      <c r="AV58" s="44"/>
      <c r="AX58" s="67"/>
      <c r="AY58" s="67"/>
      <c r="BA58" s="69"/>
      <c r="BB58" s="69"/>
    </row>
    <row r="59" spans="1:54" s="131" customFormat="1" ht="8.25" customHeight="1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02"/>
      <c r="T59" s="105"/>
      <c r="U59" s="105"/>
      <c r="V59" s="105"/>
      <c r="W59" s="105"/>
      <c r="X59" s="105"/>
      <c r="Y59" s="105"/>
      <c r="Z59" s="105"/>
      <c r="AA59" s="105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26"/>
      <c r="AR59" s="44"/>
      <c r="AS59" s="44"/>
      <c r="AT59" s="44"/>
      <c r="AU59" s="44"/>
      <c r="AV59" s="44"/>
      <c r="AX59" s="67"/>
      <c r="AY59" s="67"/>
      <c r="BA59" s="69"/>
      <c r="BB59" s="69"/>
    </row>
    <row r="60" spans="1:54" ht="8.25" customHeight="1">
      <c r="A60" s="65"/>
      <c r="B60" s="65"/>
      <c r="C60" s="66"/>
      <c r="D60" s="66"/>
      <c r="E60" s="66"/>
      <c r="K60" s="6"/>
      <c r="L60" s="6"/>
      <c r="M60" s="6"/>
      <c r="N60" s="6"/>
      <c r="O60" s="6"/>
      <c r="P60" s="6"/>
      <c r="Q60" s="6"/>
    </row>
    <row r="61" spans="1:54" ht="8.25" customHeight="1">
      <c r="A61" s="374" t="s">
        <v>31</v>
      </c>
      <c r="B61" s="374"/>
      <c r="C61" s="375"/>
      <c r="D61" s="375"/>
      <c r="E61" s="375"/>
      <c r="K61" s="6"/>
      <c r="L61" s="6"/>
      <c r="M61" s="6"/>
      <c r="N61" s="6"/>
      <c r="O61" s="6"/>
      <c r="P61" s="6"/>
      <c r="Q61" s="6"/>
    </row>
    <row r="62" spans="1:54" ht="8.25" customHeight="1">
      <c r="A62" s="374"/>
      <c r="B62" s="374"/>
      <c r="C62" s="375"/>
      <c r="D62" s="375"/>
      <c r="E62" s="375"/>
      <c r="K62" s="6"/>
      <c r="L62" s="6"/>
      <c r="M62" s="6"/>
      <c r="N62" s="6"/>
      <c r="O62" s="6"/>
      <c r="P62" s="6"/>
      <c r="Q62" s="6"/>
    </row>
    <row r="63" spans="1:54" ht="8.25" customHeight="1">
      <c r="A63" s="374"/>
      <c r="B63" s="374"/>
      <c r="C63" s="375"/>
      <c r="D63" s="375"/>
      <c r="E63" s="375"/>
      <c r="K63" s="6"/>
      <c r="L63" s="6"/>
      <c r="M63" s="6"/>
      <c r="N63" s="6"/>
      <c r="O63" s="6"/>
      <c r="P63" s="6"/>
      <c r="Q63" s="6"/>
    </row>
    <row r="64" spans="1:54" s="99" customFormat="1" ht="8.25" customHeight="1" thickBot="1">
      <c r="A64" s="101"/>
      <c r="B64" s="101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102"/>
      <c r="T64" s="100"/>
      <c r="U64" s="100"/>
      <c r="V64" s="100"/>
      <c r="W64" s="100"/>
      <c r="X64" s="100"/>
      <c r="Y64" s="100"/>
      <c r="Z64" s="100"/>
      <c r="AA64" s="100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98"/>
      <c r="AR64" s="44"/>
      <c r="AS64" s="44"/>
      <c r="AT64" s="44"/>
      <c r="AU64" s="44"/>
      <c r="AV64" s="44"/>
      <c r="AX64" s="67" t="s">
        <v>125</v>
      </c>
      <c r="AY64" s="67" t="s">
        <v>126</v>
      </c>
      <c r="BA64" s="69"/>
      <c r="BB64" s="69"/>
    </row>
    <row r="65" spans="1:54" s="143" customFormat="1" ht="8.25" customHeight="1">
      <c r="A65" s="266" t="s">
        <v>32</v>
      </c>
      <c r="B65" s="267"/>
      <c r="C65" s="272" t="str">
        <f>VLOOKUP(AN69,area_15_m2_2,2)</f>
        <v>宍倉</v>
      </c>
      <c r="D65" s="273"/>
      <c r="E65" s="274"/>
      <c r="F65" s="272" t="str">
        <f>VLOOKUP(AN73,area_15_m2_2,2)</f>
        <v>伊藤</v>
      </c>
      <c r="G65" s="273"/>
      <c r="H65" s="274"/>
      <c r="I65" s="272" t="str">
        <f>VLOOKUP(AN77,area_15_m2_2,2)</f>
        <v>渡邉</v>
      </c>
      <c r="J65" s="273"/>
      <c r="K65" s="274"/>
      <c r="L65" s="305" t="s">
        <v>33</v>
      </c>
      <c r="M65" s="306"/>
      <c r="N65" s="267"/>
      <c r="O65" s="305" t="s">
        <v>2</v>
      </c>
      <c r="P65" s="306"/>
      <c r="Q65" s="317"/>
      <c r="R65" s="142"/>
      <c r="S65" s="102"/>
      <c r="T65" s="266" t="s">
        <v>34</v>
      </c>
      <c r="U65" s="267"/>
      <c r="V65" s="272" t="str">
        <f>VLOOKUP(AP69,area_15_m2_2,2)</f>
        <v>筋田</v>
      </c>
      <c r="W65" s="273"/>
      <c r="X65" s="274"/>
      <c r="Y65" s="272" t="str">
        <f>VLOOKUP(AP73,area_15_m2_2,2)</f>
        <v>中島</v>
      </c>
      <c r="Z65" s="273"/>
      <c r="AA65" s="274"/>
      <c r="AB65" s="272" t="str">
        <f>VLOOKUP(AP77,area_15_m2_2,2)</f>
        <v>三枝</v>
      </c>
      <c r="AC65" s="273"/>
      <c r="AD65" s="274"/>
      <c r="AE65" s="272" t="str">
        <f>VLOOKUP(AP81,area_15_m2_2,2)</f>
        <v>志村</v>
      </c>
      <c r="AF65" s="273"/>
      <c r="AG65" s="274"/>
      <c r="AH65" s="305" t="s">
        <v>33</v>
      </c>
      <c r="AI65" s="306"/>
      <c r="AJ65" s="267"/>
      <c r="AK65" s="280" t="s">
        <v>2</v>
      </c>
      <c r="AL65" s="142"/>
      <c r="AN65" s="234" t="s">
        <v>32</v>
      </c>
      <c r="AP65" s="234" t="s">
        <v>34</v>
      </c>
      <c r="AR65" s="44">
        <v>1</v>
      </c>
      <c r="AS65" s="44" t="s">
        <v>663</v>
      </c>
      <c r="AT65" s="44" t="s">
        <v>496</v>
      </c>
      <c r="AU65" s="44" t="s">
        <v>580</v>
      </c>
      <c r="AV65" s="44" t="s">
        <v>496</v>
      </c>
      <c r="AX65" s="67" t="s">
        <v>431</v>
      </c>
      <c r="AY65" s="67" t="s">
        <v>432</v>
      </c>
      <c r="BA65" s="69"/>
      <c r="BB65" s="69"/>
    </row>
    <row r="66" spans="1:54" s="143" customFormat="1" ht="8.25" customHeight="1">
      <c r="A66" s="268"/>
      <c r="B66" s="269"/>
      <c r="C66" s="275"/>
      <c r="D66" s="276"/>
      <c r="E66" s="259"/>
      <c r="F66" s="275"/>
      <c r="G66" s="276"/>
      <c r="H66" s="259"/>
      <c r="I66" s="275"/>
      <c r="J66" s="276"/>
      <c r="K66" s="259"/>
      <c r="L66" s="307"/>
      <c r="M66" s="308"/>
      <c r="N66" s="269"/>
      <c r="O66" s="307"/>
      <c r="P66" s="308"/>
      <c r="Q66" s="318"/>
      <c r="R66" s="142"/>
      <c r="S66" s="102"/>
      <c r="T66" s="268"/>
      <c r="U66" s="269"/>
      <c r="V66" s="275"/>
      <c r="W66" s="276"/>
      <c r="X66" s="259"/>
      <c r="Y66" s="275"/>
      <c r="Z66" s="276"/>
      <c r="AA66" s="259"/>
      <c r="AB66" s="275"/>
      <c r="AC66" s="276"/>
      <c r="AD66" s="259"/>
      <c r="AE66" s="275"/>
      <c r="AF66" s="276"/>
      <c r="AG66" s="259"/>
      <c r="AH66" s="307"/>
      <c r="AI66" s="308"/>
      <c r="AJ66" s="269"/>
      <c r="AK66" s="281"/>
      <c r="AL66" s="142"/>
      <c r="AN66" s="235"/>
      <c r="AP66" s="235"/>
      <c r="AR66" s="44">
        <v>2</v>
      </c>
      <c r="AS66" s="44" t="s">
        <v>664</v>
      </c>
      <c r="AT66" s="44" t="s">
        <v>496</v>
      </c>
      <c r="AU66" s="44" t="s">
        <v>665</v>
      </c>
      <c r="AV66" s="44" t="s">
        <v>496</v>
      </c>
      <c r="AX66" s="67" t="s">
        <v>35</v>
      </c>
      <c r="AY66" s="67" t="s">
        <v>62</v>
      </c>
      <c r="BA66" s="67" t="str">
        <f>AX65&amp;AX66</f>
        <v>Ｍ２－１</v>
      </c>
      <c r="BB66" s="67" t="str">
        <f>AY65&amp;AY66</f>
        <v>MD02A0001</v>
      </c>
    </row>
    <row r="67" spans="1:54" s="143" customFormat="1" ht="8.25" customHeight="1">
      <c r="A67" s="268"/>
      <c r="B67" s="269"/>
      <c r="C67" s="275" t="str">
        <f>VLOOKUP(AN71,area_15_m2_2,4)</f>
        <v>渡辺</v>
      </c>
      <c r="D67" s="276"/>
      <c r="E67" s="259"/>
      <c r="F67" s="275" t="str">
        <f>VLOOKUP(AN75,area_15_m2_2,4)</f>
        <v>栗原</v>
      </c>
      <c r="G67" s="276"/>
      <c r="H67" s="259"/>
      <c r="I67" s="275" t="str">
        <f>VLOOKUP(AN79,area_15_m2_2,4)</f>
        <v>杉本</v>
      </c>
      <c r="J67" s="276"/>
      <c r="K67" s="259"/>
      <c r="L67" s="307"/>
      <c r="M67" s="308"/>
      <c r="N67" s="269"/>
      <c r="O67" s="307"/>
      <c r="P67" s="308"/>
      <c r="Q67" s="318"/>
      <c r="R67" s="142"/>
      <c r="S67" s="102"/>
      <c r="T67" s="268"/>
      <c r="U67" s="269"/>
      <c r="V67" s="275" t="str">
        <f>VLOOKUP(AP71,area_15_m2_2,4)</f>
        <v>蓑和</v>
      </c>
      <c r="W67" s="276"/>
      <c r="X67" s="259"/>
      <c r="Y67" s="275" t="str">
        <f>VLOOKUP(AP75,area_15_m2_2,4)</f>
        <v>徳永</v>
      </c>
      <c r="Z67" s="276"/>
      <c r="AA67" s="259"/>
      <c r="AB67" s="275" t="str">
        <f>VLOOKUP(AP79,area_15_m2_2,4)</f>
        <v>高橋</v>
      </c>
      <c r="AC67" s="276"/>
      <c r="AD67" s="259"/>
      <c r="AE67" s="275" t="str">
        <f>VLOOKUP(AP83,area_15_m2_2,4)</f>
        <v>南雲</v>
      </c>
      <c r="AF67" s="276"/>
      <c r="AG67" s="259"/>
      <c r="AH67" s="307"/>
      <c r="AI67" s="308"/>
      <c r="AJ67" s="269"/>
      <c r="AK67" s="281"/>
      <c r="AL67" s="142"/>
      <c r="AN67" s="235"/>
      <c r="AP67" s="235"/>
      <c r="AR67" s="44">
        <v>3</v>
      </c>
      <c r="AS67" s="44" t="s">
        <v>480</v>
      </c>
      <c r="AT67" s="44" t="s">
        <v>666</v>
      </c>
      <c r="AU67" s="44" t="s">
        <v>667</v>
      </c>
      <c r="AV67" s="44" t="s">
        <v>666</v>
      </c>
      <c r="AX67" s="67" t="s">
        <v>3</v>
      </c>
      <c r="AY67" s="67" t="s">
        <v>76</v>
      </c>
      <c r="BA67" s="67" t="str">
        <f>AX65&amp;AX67</f>
        <v>Ｍ２－２</v>
      </c>
      <c r="BB67" s="67" t="str">
        <f>AY65&amp;AY67</f>
        <v>MD02B0001</v>
      </c>
    </row>
    <row r="68" spans="1:54" s="143" customFormat="1" ht="8.25" customHeight="1">
      <c r="A68" s="270"/>
      <c r="B68" s="271"/>
      <c r="C68" s="283"/>
      <c r="D68" s="284"/>
      <c r="E68" s="261"/>
      <c r="F68" s="283"/>
      <c r="G68" s="284"/>
      <c r="H68" s="261"/>
      <c r="I68" s="283"/>
      <c r="J68" s="284"/>
      <c r="K68" s="261"/>
      <c r="L68" s="309"/>
      <c r="M68" s="310"/>
      <c r="N68" s="271"/>
      <c r="O68" s="309"/>
      <c r="P68" s="310"/>
      <c r="Q68" s="319"/>
      <c r="R68" s="142"/>
      <c r="S68" s="102"/>
      <c r="T68" s="270"/>
      <c r="U68" s="271"/>
      <c r="V68" s="283"/>
      <c r="W68" s="284"/>
      <c r="X68" s="261"/>
      <c r="Y68" s="283"/>
      <c r="Z68" s="284"/>
      <c r="AA68" s="261"/>
      <c r="AB68" s="283"/>
      <c r="AC68" s="284"/>
      <c r="AD68" s="261"/>
      <c r="AE68" s="283"/>
      <c r="AF68" s="284"/>
      <c r="AG68" s="261"/>
      <c r="AH68" s="309"/>
      <c r="AI68" s="310"/>
      <c r="AJ68" s="271"/>
      <c r="AK68" s="282"/>
      <c r="AL68" s="142"/>
      <c r="AN68" s="235"/>
      <c r="AP68" s="235"/>
      <c r="AR68" s="44">
        <v>4</v>
      </c>
      <c r="AS68" s="44" t="s">
        <v>668</v>
      </c>
      <c r="AT68" s="44" t="s">
        <v>496</v>
      </c>
      <c r="AU68" s="44" t="s">
        <v>669</v>
      </c>
      <c r="AV68" s="44" t="s">
        <v>496</v>
      </c>
      <c r="AX68" s="67" t="s">
        <v>4</v>
      </c>
      <c r="AY68" s="67" t="s">
        <v>77</v>
      </c>
      <c r="BA68" s="67" t="str">
        <f>AX65&amp;AX68</f>
        <v>Ｍ２－３</v>
      </c>
      <c r="BB68" s="67" t="str">
        <f>AY65&amp;AY68</f>
        <v>MD02B0002</v>
      </c>
    </row>
    <row r="69" spans="1:54" s="143" customFormat="1" ht="8.25" customHeight="1">
      <c r="A69" s="215" t="str">
        <f>VLOOKUP(AN69,area_15_m2_2,2)&amp;"・"&amp;VLOOKUP(AN69,area_15_m2_2,4)</f>
        <v>宍倉・渡辺</v>
      </c>
      <c r="B69" s="216"/>
      <c r="C69" s="219"/>
      <c r="D69" s="220"/>
      <c r="E69" s="221"/>
      <c r="F69" s="20" t="s">
        <v>6</v>
      </c>
      <c r="G69" s="21"/>
      <c r="H69" s="22"/>
      <c r="I69" s="20" t="s">
        <v>47</v>
      </c>
      <c r="J69" s="21"/>
      <c r="K69" s="22"/>
      <c r="L69" s="287"/>
      <c r="M69" s="288"/>
      <c r="N69" s="289"/>
      <c r="O69" s="287"/>
      <c r="P69" s="288"/>
      <c r="Q69" s="296"/>
      <c r="R69" s="142"/>
      <c r="S69" s="102"/>
      <c r="T69" s="215" t="str">
        <f>VLOOKUP(AP69,area_15_m2_2,2)&amp;"・"&amp;VLOOKUP(AP69,area_15_m2_2,4)</f>
        <v>筋田・蓑和</v>
      </c>
      <c r="U69" s="216"/>
      <c r="V69" s="219"/>
      <c r="W69" s="220"/>
      <c r="X69" s="221"/>
      <c r="Y69" s="20" t="s">
        <v>8</v>
      </c>
      <c r="Z69" s="21"/>
      <c r="AA69" s="22"/>
      <c r="AB69" s="20" t="s">
        <v>16</v>
      </c>
      <c r="AC69" s="21"/>
      <c r="AD69" s="22"/>
      <c r="AE69" s="20" t="s">
        <v>52</v>
      </c>
      <c r="AF69" s="21"/>
      <c r="AG69" s="22"/>
      <c r="AH69" s="320"/>
      <c r="AI69" s="321"/>
      <c r="AJ69" s="322"/>
      <c r="AK69" s="231"/>
      <c r="AL69" s="142"/>
      <c r="AN69" s="234">
        <v>1</v>
      </c>
      <c r="AP69" s="234">
        <v>2</v>
      </c>
      <c r="AR69" s="44">
        <v>5</v>
      </c>
      <c r="AS69" s="44" t="s">
        <v>547</v>
      </c>
      <c r="AT69" s="44" t="s">
        <v>496</v>
      </c>
      <c r="AU69" s="44" t="s">
        <v>670</v>
      </c>
      <c r="AV69" s="44" t="s">
        <v>496</v>
      </c>
      <c r="AX69" s="67" t="s">
        <v>5</v>
      </c>
      <c r="AY69" s="67" t="s">
        <v>96</v>
      </c>
      <c r="BA69" s="67" t="str">
        <f>AX65&amp;AX69</f>
        <v>Ｍ２－４</v>
      </c>
      <c r="BB69" s="67" t="str">
        <f>AY65&amp;AY69</f>
        <v>MD02C0001</v>
      </c>
    </row>
    <row r="70" spans="1:54" s="143" customFormat="1" ht="8.25" customHeight="1">
      <c r="A70" s="217"/>
      <c r="B70" s="218"/>
      <c r="C70" s="222"/>
      <c r="D70" s="223"/>
      <c r="E70" s="224"/>
      <c r="F70" s="23"/>
      <c r="G70" s="5"/>
      <c r="H70" s="24"/>
      <c r="I70" s="23"/>
      <c r="J70" s="5"/>
      <c r="K70" s="24"/>
      <c r="L70" s="290"/>
      <c r="M70" s="291"/>
      <c r="N70" s="292"/>
      <c r="O70" s="290"/>
      <c r="P70" s="291"/>
      <c r="Q70" s="297"/>
      <c r="R70" s="142"/>
      <c r="S70" s="102"/>
      <c r="T70" s="217"/>
      <c r="U70" s="218"/>
      <c r="V70" s="222"/>
      <c r="W70" s="223"/>
      <c r="X70" s="224"/>
      <c r="Y70" s="23"/>
      <c r="Z70" s="5"/>
      <c r="AA70" s="24"/>
      <c r="AB70" s="23"/>
      <c r="AC70" s="5"/>
      <c r="AD70" s="24"/>
      <c r="AE70" s="23"/>
      <c r="AF70" s="5"/>
      <c r="AG70" s="24"/>
      <c r="AH70" s="323"/>
      <c r="AI70" s="324"/>
      <c r="AJ70" s="325"/>
      <c r="AK70" s="232"/>
      <c r="AL70" s="142"/>
      <c r="AN70" s="235"/>
      <c r="AP70" s="235"/>
      <c r="AR70" s="44">
        <v>6</v>
      </c>
      <c r="AS70" s="44" t="s">
        <v>605</v>
      </c>
      <c r="AT70" s="44" t="s">
        <v>496</v>
      </c>
      <c r="AU70" s="44" t="s">
        <v>671</v>
      </c>
      <c r="AV70" s="44" t="s">
        <v>496</v>
      </c>
      <c r="AX70" s="67" t="s">
        <v>11</v>
      </c>
      <c r="AY70" s="67" t="s">
        <v>97</v>
      </c>
      <c r="BA70" s="67" t="str">
        <f>AX65&amp;AX70</f>
        <v>Ｍ２－５</v>
      </c>
      <c r="BB70" s="67" t="str">
        <f>AY65&amp;AY70</f>
        <v>MD02C0002</v>
      </c>
    </row>
    <row r="71" spans="1:54" s="143" customFormat="1" ht="8.25" customHeight="1">
      <c r="A71" s="258" t="str">
        <f>IF(VLOOKUP(AN71,area_15_m2_2,3)=VLOOKUP(AN71,area_15_m2_2,5),"("&amp;VLOOKUP(AN71,area_15_m2_2,3)&amp;")","("&amp;VLOOKUP(AN71,area_15_m2_2,3)&amp;"・"&amp;VLOOKUP(AN71,area_15_m2_2,5)&amp;")")</f>
        <v>(Blue)</v>
      </c>
      <c r="B71" s="259"/>
      <c r="C71" s="222"/>
      <c r="D71" s="223"/>
      <c r="E71" s="224"/>
      <c r="F71" s="23"/>
      <c r="G71" s="5"/>
      <c r="H71" s="24"/>
      <c r="I71" s="23"/>
      <c r="J71" s="5"/>
      <c r="K71" s="24"/>
      <c r="L71" s="290"/>
      <c r="M71" s="291"/>
      <c r="N71" s="292"/>
      <c r="O71" s="290"/>
      <c r="P71" s="291"/>
      <c r="Q71" s="297"/>
      <c r="R71" s="142"/>
      <c r="S71" s="102"/>
      <c r="T71" s="258" t="str">
        <f>IF(VLOOKUP(AP71,area_15_m2_2,3)=VLOOKUP(AP71,area_15_m2_2,5),"("&amp;VLOOKUP(AP71,area_15_m2_2,3)&amp;")","("&amp;VLOOKUP(AP71,area_15_m2_2,3)&amp;"・"&amp;VLOOKUP(AP71,area_15_m2_2,5)&amp;")")</f>
        <v>(Blue)</v>
      </c>
      <c r="U71" s="259"/>
      <c r="V71" s="222"/>
      <c r="W71" s="223"/>
      <c r="X71" s="224"/>
      <c r="Y71" s="23"/>
      <c r="Z71" s="5"/>
      <c r="AA71" s="24"/>
      <c r="AB71" s="23"/>
      <c r="AC71" s="5"/>
      <c r="AD71" s="24"/>
      <c r="AE71" s="23"/>
      <c r="AF71" s="5"/>
      <c r="AG71" s="24"/>
      <c r="AH71" s="323"/>
      <c r="AI71" s="324"/>
      <c r="AJ71" s="325"/>
      <c r="AK71" s="232"/>
      <c r="AL71" s="142"/>
      <c r="AN71" s="235">
        <v>1</v>
      </c>
      <c r="AP71" s="235">
        <v>2</v>
      </c>
      <c r="AR71" s="44">
        <v>7</v>
      </c>
      <c r="AS71" s="44" t="s">
        <v>672</v>
      </c>
      <c r="AT71" s="44" t="s">
        <v>496</v>
      </c>
      <c r="AU71" s="44" t="s">
        <v>673</v>
      </c>
      <c r="AV71" s="44" t="s">
        <v>496</v>
      </c>
      <c r="AX71" s="67" t="s">
        <v>12</v>
      </c>
      <c r="AY71" s="67" t="s">
        <v>107</v>
      </c>
      <c r="BA71" s="67" t="str">
        <f>AX65&amp;AX71</f>
        <v>Ｍ２－６</v>
      </c>
      <c r="BB71" s="67" t="str">
        <f>AY65&amp;AY71</f>
        <v>MD02D0001</v>
      </c>
    </row>
    <row r="72" spans="1:54" s="143" customFormat="1" ht="8.25" customHeight="1">
      <c r="A72" s="260"/>
      <c r="B72" s="261"/>
      <c r="C72" s="262"/>
      <c r="D72" s="263"/>
      <c r="E72" s="264"/>
      <c r="F72" s="25"/>
      <c r="G72" s="26"/>
      <c r="H72" s="27"/>
      <c r="I72" s="25"/>
      <c r="J72" s="26"/>
      <c r="K72" s="27"/>
      <c r="L72" s="293"/>
      <c r="M72" s="294"/>
      <c r="N72" s="295"/>
      <c r="O72" s="293"/>
      <c r="P72" s="294"/>
      <c r="Q72" s="298"/>
      <c r="R72" s="142"/>
      <c r="S72" s="102"/>
      <c r="T72" s="260"/>
      <c r="U72" s="261"/>
      <c r="V72" s="262"/>
      <c r="W72" s="263"/>
      <c r="X72" s="264"/>
      <c r="Y72" s="25"/>
      <c r="Z72" s="26"/>
      <c r="AA72" s="27"/>
      <c r="AB72" s="25"/>
      <c r="AC72" s="26"/>
      <c r="AD72" s="27"/>
      <c r="AE72" s="25"/>
      <c r="AF72" s="26"/>
      <c r="AG72" s="27"/>
      <c r="AH72" s="329"/>
      <c r="AI72" s="330"/>
      <c r="AJ72" s="331"/>
      <c r="AK72" s="286"/>
      <c r="AL72" s="142"/>
      <c r="AN72" s="240"/>
      <c r="AP72" s="240"/>
      <c r="AR72" s="44">
        <v>8</v>
      </c>
      <c r="AS72" s="44" t="s">
        <v>674</v>
      </c>
      <c r="AT72" s="44" t="s">
        <v>545</v>
      </c>
      <c r="AU72" s="44" t="s">
        <v>526</v>
      </c>
      <c r="AV72" s="44" t="s">
        <v>545</v>
      </c>
      <c r="AX72" s="67" t="s">
        <v>13</v>
      </c>
      <c r="AY72" s="67" t="s">
        <v>108</v>
      </c>
      <c r="BA72" s="67" t="str">
        <f>AX65&amp;AX72</f>
        <v>Ｍ２－７</v>
      </c>
      <c r="BB72" s="67" t="str">
        <f>AY65&amp;AY72</f>
        <v>MD02D992</v>
      </c>
    </row>
    <row r="73" spans="1:54" s="143" customFormat="1" ht="8.25" customHeight="1">
      <c r="A73" s="215" t="str">
        <f>VLOOKUP(AN73,area_15_m2_2,2)&amp;"・"&amp;VLOOKUP(AN73,area_15_m2_2,4)</f>
        <v>伊藤・栗原</v>
      </c>
      <c r="B73" s="216"/>
      <c r="C73" s="20" t="str">
        <f>F69</f>
        <v>1</v>
      </c>
      <c r="D73" s="21"/>
      <c r="E73" s="22"/>
      <c r="F73" s="219"/>
      <c r="G73" s="220"/>
      <c r="H73" s="221"/>
      <c r="I73" s="20" t="s">
        <v>10</v>
      </c>
      <c r="J73" s="21"/>
      <c r="K73" s="22"/>
      <c r="L73" s="287"/>
      <c r="M73" s="288"/>
      <c r="N73" s="289"/>
      <c r="O73" s="287"/>
      <c r="P73" s="288"/>
      <c r="Q73" s="296"/>
      <c r="R73" s="142"/>
      <c r="S73" s="102"/>
      <c r="T73" s="215" t="str">
        <f>VLOOKUP(AP73,area_15_m2_2,2)&amp;"・"&amp;VLOOKUP(AP73,area_15_m2_2,4)</f>
        <v>中島・徳永</v>
      </c>
      <c r="U73" s="216"/>
      <c r="V73" s="20" t="str">
        <f>Y69</f>
        <v>2</v>
      </c>
      <c r="W73" s="21"/>
      <c r="X73" s="22"/>
      <c r="Y73" s="219"/>
      <c r="Z73" s="220"/>
      <c r="AA73" s="221"/>
      <c r="AB73" s="20" t="s">
        <v>49</v>
      </c>
      <c r="AC73" s="21"/>
      <c r="AD73" s="22"/>
      <c r="AE73" s="20" t="s">
        <v>53</v>
      </c>
      <c r="AF73" s="21"/>
      <c r="AG73" s="22"/>
      <c r="AH73" s="320"/>
      <c r="AI73" s="321"/>
      <c r="AJ73" s="322"/>
      <c r="AK73" s="231"/>
      <c r="AL73" s="142"/>
      <c r="AN73" s="234">
        <v>9</v>
      </c>
      <c r="AP73" s="234">
        <v>15</v>
      </c>
      <c r="AR73" s="44">
        <v>9</v>
      </c>
      <c r="AS73" s="44" t="s">
        <v>547</v>
      </c>
      <c r="AT73" s="44" t="s">
        <v>491</v>
      </c>
      <c r="AU73" s="44" t="s">
        <v>675</v>
      </c>
      <c r="AV73" s="44" t="s">
        <v>491</v>
      </c>
      <c r="AX73" s="67" t="s">
        <v>14</v>
      </c>
      <c r="AY73" s="67" t="s">
        <v>63</v>
      </c>
      <c r="BA73" s="67" t="str">
        <f>AX65&amp;AX73</f>
        <v>Ｍ２－８</v>
      </c>
      <c r="BB73" s="67" t="str">
        <f>AY65&amp;AY73</f>
        <v>MD02A0002</v>
      </c>
    </row>
    <row r="74" spans="1:54" s="143" customFormat="1" ht="8.25" customHeight="1">
      <c r="A74" s="217"/>
      <c r="B74" s="218"/>
      <c r="C74" s="23"/>
      <c r="D74" s="5"/>
      <c r="E74" s="24"/>
      <c r="F74" s="222"/>
      <c r="G74" s="223"/>
      <c r="H74" s="224"/>
      <c r="I74" s="23"/>
      <c r="J74" s="5"/>
      <c r="K74" s="24"/>
      <c r="L74" s="290"/>
      <c r="M74" s="291"/>
      <c r="N74" s="292"/>
      <c r="O74" s="290"/>
      <c r="P74" s="291"/>
      <c r="Q74" s="297"/>
      <c r="R74" s="142"/>
      <c r="S74" s="102"/>
      <c r="T74" s="217"/>
      <c r="U74" s="218"/>
      <c r="V74" s="23"/>
      <c r="W74" s="5"/>
      <c r="X74" s="24"/>
      <c r="Y74" s="222"/>
      <c r="Z74" s="223"/>
      <c r="AA74" s="224"/>
      <c r="AB74" s="23"/>
      <c r="AC74" s="5"/>
      <c r="AD74" s="24"/>
      <c r="AE74" s="23"/>
      <c r="AF74" s="5"/>
      <c r="AG74" s="24"/>
      <c r="AH74" s="323"/>
      <c r="AI74" s="324"/>
      <c r="AJ74" s="325"/>
      <c r="AK74" s="232"/>
      <c r="AL74" s="142"/>
      <c r="AN74" s="235"/>
      <c r="AP74" s="235"/>
      <c r="AR74" s="44">
        <v>10</v>
      </c>
      <c r="AS74" s="44" t="s">
        <v>676</v>
      </c>
      <c r="AT74" s="44" t="s">
        <v>677</v>
      </c>
      <c r="AU74" s="44" t="s">
        <v>586</v>
      </c>
      <c r="AV74" s="44" t="s">
        <v>677</v>
      </c>
      <c r="AX74" s="67" t="s">
        <v>18</v>
      </c>
      <c r="AY74" s="67" t="s">
        <v>78</v>
      </c>
      <c r="BA74" s="67" t="str">
        <f>AX65&amp;AX74</f>
        <v>Ｍ２－９</v>
      </c>
      <c r="BB74" s="67" t="str">
        <f>AY65&amp;AY74</f>
        <v>MD02B0003</v>
      </c>
    </row>
    <row r="75" spans="1:54" s="143" customFormat="1" ht="8.25" customHeight="1">
      <c r="A75" s="258" t="str">
        <f>IF(VLOOKUP(AN75,area_15_m2_2,3)=VLOOKUP(AN75,area_15_m2_2,5),"("&amp;VLOOKUP(AN75,area_15_m2_2,3)&amp;")","("&amp;VLOOKUP(AN75,area_15_m2_2,3)&amp;"・"&amp;VLOOKUP(AN75,area_15_m2_2,5)&amp;")")</f>
        <v>(松戸六実高校)</v>
      </c>
      <c r="B75" s="259"/>
      <c r="C75" s="23"/>
      <c r="D75" s="5"/>
      <c r="E75" s="24"/>
      <c r="F75" s="222"/>
      <c r="G75" s="223"/>
      <c r="H75" s="224"/>
      <c r="I75" s="23"/>
      <c r="J75" s="5"/>
      <c r="K75" s="24"/>
      <c r="L75" s="290"/>
      <c r="M75" s="291"/>
      <c r="N75" s="292"/>
      <c r="O75" s="290"/>
      <c r="P75" s="291"/>
      <c r="Q75" s="297"/>
      <c r="R75" s="142"/>
      <c r="S75" s="102"/>
      <c r="T75" s="258" t="str">
        <f>IF(VLOOKUP(AP75,area_15_m2_2,3)=VLOOKUP(AP75,area_15_m2_2,5),"("&amp;VLOOKUP(AP75,area_15_m2_2,3)&amp;")","("&amp;VLOOKUP(AP75,area_15_m2_2,3)&amp;"・"&amp;VLOOKUP(AP75,area_15_m2_2,5)&amp;")")</f>
        <v>(松戸六実高校)</v>
      </c>
      <c r="U75" s="259"/>
      <c r="V75" s="23"/>
      <c r="W75" s="5"/>
      <c r="X75" s="24"/>
      <c r="Y75" s="222"/>
      <c r="Z75" s="223"/>
      <c r="AA75" s="224"/>
      <c r="AB75" s="23"/>
      <c r="AC75" s="5"/>
      <c r="AD75" s="24"/>
      <c r="AE75" s="23"/>
      <c r="AF75" s="5"/>
      <c r="AG75" s="24"/>
      <c r="AH75" s="323"/>
      <c r="AI75" s="324"/>
      <c r="AJ75" s="325"/>
      <c r="AK75" s="232"/>
      <c r="AL75" s="142"/>
      <c r="AN75" s="235">
        <v>9</v>
      </c>
      <c r="AP75" s="235">
        <v>15</v>
      </c>
      <c r="AR75" s="44">
        <v>11</v>
      </c>
      <c r="AS75" s="44" t="s">
        <v>551</v>
      </c>
      <c r="AT75" s="44" t="s">
        <v>678</v>
      </c>
      <c r="AU75" s="44" t="s">
        <v>679</v>
      </c>
      <c r="AV75" s="44" t="s">
        <v>680</v>
      </c>
      <c r="AX75" s="67" t="s">
        <v>19</v>
      </c>
      <c r="AY75" s="67" t="s">
        <v>105</v>
      </c>
      <c r="BA75" s="67" t="str">
        <f>AX65&amp;AX75</f>
        <v>Ｍ２－１０</v>
      </c>
      <c r="BB75" s="67" t="str">
        <f>AY65&amp;AY75</f>
        <v>MD02B0004</v>
      </c>
    </row>
    <row r="76" spans="1:54" s="143" customFormat="1" ht="8.25" customHeight="1">
      <c r="A76" s="260"/>
      <c r="B76" s="261"/>
      <c r="C76" s="25"/>
      <c r="D76" s="26"/>
      <c r="E76" s="27"/>
      <c r="F76" s="262"/>
      <c r="G76" s="263"/>
      <c r="H76" s="264"/>
      <c r="I76" s="25"/>
      <c r="J76" s="26"/>
      <c r="K76" s="27"/>
      <c r="L76" s="293"/>
      <c r="M76" s="294"/>
      <c r="N76" s="295"/>
      <c r="O76" s="293"/>
      <c r="P76" s="294"/>
      <c r="Q76" s="298"/>
      <c r="R76" s="142"/>
      <c r="S76" s="102"/>
      <c r="T76" s="260"/>
      <c r="U76" s="261"/>
      <c r="V76" s="25"/>
      <c r="W76" s="26"/>
      <c r="X76" s="27"/>
      <c r="Y76" s="262"/>
      <c r="Z76" s="263"/>
      <c r="AA76" s="264"/>
      <c r="AB76" s="25"/>
      <c r="AC76" s="26"/>
      <c r="AD76" s="27"/>
      <c r="AE76" s="25"/>
      <c r="AF76" s="26"/>
      <c r="AG76" s="27"/>
      <c r="AH76" s="329"/>
      <c r="AI76" s="330"/>
      <c r="AJ76" s="331"/>
      <c r="AK76" s="286"/>
      <c r="AL76" s="142"/>
      <c r="AN76" s="240"/>
      <c r="AP76" s="240"/>
      <c r="AR76" s="44">
        <v>12</v>
      </c>
      <c r="AS76" s="44" t="s">
        <v>681</v>
      </c>
      <c r="AT76" s="44" t="s">
        <v>491</v>
      </c>
      <c r="AU76" s="44" t="s">
        <v>682</v>
      </c>
      <c r="AV76" s="44" t="s">
        <v>491</v>
      </c>
      <c r="AX76" s="67" t="s">
        <v>21</v>
      </c>
      <c r="AY76" s="67" t="s">
        <v>98</v>
      </c>
      <c r="BA76" s="67" t="str">
        <f>AX65&amp;AX76</f>
        <v>Ｍ２－１１</v>
      </c>
      <c r="BB76" s="67" t="str">
        <f>AY65&amp;AY76</f>
        <v>MD02C0003</v>
      </c>
    </row>
    <row r="77" spans="1:54" s="143" customFormat="1" ht="8.25" customHeight="1">
      <c r="A77" s="215" t="str">
        <f>VLOOKUP(AN77,area_15_m2_2,2)&amp;"・"&amp;VLOOKUP(AN77,area_15_m2_2,4)</f>
        <v>渡邉・杉本</v>
      </c>
      <c r="B77" s="216"/>
      <c r="C77" s="20" t="str">
        <f>I69</f>
        <v>15</v>
      </c>
      <c r="D77" s="21"/>
      <c r="E77" s="22"/>
      <c r="F77" s="20" t="str">
        <f>I73</f>
        <v>8</v>
      </c>
      <c r="G77" s="21"/>
      <c r="H77" s="22"/>
      <c r="I77" s="219"/>
      <c r="J77" s="220"/>
      <c r="K77" s="221"/>
      <c r="L77" s="287"/>
      <c r="M77" s="288"/>
      <c r="N77" s="289"/>
      <c r="O77" s="287"/>
      <c r="P77" s="288"/>
      <c r="Q77" s="296"/>
      <c r="R77" s="142"/>
      <c r="S77" s="102"/>
      <c r="T77" s="215" t="str">
        <f>VLOOKUP(AP77,area_15_m2_2,2)&amp;"・"&amp;VLOOKUP(AP77,area_15_m2_2,4)</f>
        <v>三枝・高橋</v>
      </c>
      <c r="U77" s="216"/>
      <c r="V77" s="20" t="str">
        <f>AB69</f>
        <v>9</v>
      </c>
      <c r="W77" s="21"/>
      <c r="X77" s="22"/>
      <c r="Y77" s="20" t="str">
        <f>AB73</f>
        <v>17</v>
      </c>
      <c r="Z77" s="21"/>
      <c r="AA77" s="22"/>
      <c r="AB77" s="219"/>
      <c r="AC77" s="220"/>
      <c r="AD77" s="221"/>
      <c r="AE77" s="20" t="s">
        <v>25</v>
      </c>
      <c r="AF77" s="21"/>
      <c r="AG77" s="22"/>
      <c r="AH77" s="320"/>
      <c r="AI77" s="321"/>
      <c r="AJ77" s="322"/>
      <c r="AK77" s="231"/>
      <c r="AL77" s="142"/>
      <c r="AN77" s="235">
        <v>8</v>
      </c>
      <c r="AP77" s="235">
        <v>10</v>
      </c>
      <c r="AR77" s="44">
        <v>13</v>
      </c>
      <c r="AS77" s="44" t="s">
        <v>683</v>
      </c>
      <c r="AT77" s="44" t="s">
        <v>545</v>
      </c>
      <c r="AU77" s="44" t="s">
        <v>684</v>
      </c>
      <c r="AV77" s="44" t="s">
        <v>545</v>
      </c>
      <c r="AX77" s="67" t="s">
        <v>23</v>
      </c>
      <c r="AY77" s="67" t="s">
        <v>99</v>
      </c>
      <c r="BA77" s="67" t="str">
        <f>AX65&amp;AX77</f>
        <v>Ｍ２－１２</v>
      </c>
      <c r="BB77" s="67" t="str">
        <f>AY65&amp;AY77</f>
        <v>MD02C0004</v>
      </c>
    </row>
    <row r="78" spans="1:54" s="143" customFormat="1" ht="8.25" customHeight="1">
      <c r="A78" s="217"/>
      <c r="B78" s="218"/>
      <c r="C78" s="23"/>
      <c r="D78" s="5"/>
      <c r="E78" s="24"/>
      <c r="F78" s="23"/>
      <c r="G78" s="5"/>
      <c r="H78" s="24"/>
      <c r="I78" s="222"/>
      <c r="J78" s="223"/>
      <c r="K78" s="224"/>
      <c r="L78" s="290"/>
      <c r="M78" s="291"/>
      <c r="N78" s="292"/>
      <c r="O78" s="290"/>
      <c r="P78" s="291"/>
      <c r="Q78" s="297"/>
      <c r="R78" s="142"/>
      <c r="S78" s="102"/>
      <c r="T78" s="217"/>
      <c r="U78" s="218"/>
      <c r="V78" s="23"/>
      <c r="W78" s="5"/>
      <c r="X78" s="24"/>
      <c r="Y78" s="23"/>
      <c r="Z78" s="5"/>
      <c r="AA78" s="24"/>
      <c r="AB78" s="222"/>
      <c r="AC78" s="223"/>
      <c r="AD78" s="224"/>
      <c r="AE78" s="23"/>
      <c r="AF78" s="5"/>
      <c r="AG78" s="24"/>
      <c r="AH78" s="323"/>
      <c r="AI78" s="324"/>
      <c r="AJ78" s="325"/>
      <c r="AK78" s="232"/>
      <c r="AL78" s="142"/>
      <c r="AN78" s="235"/>
      <c r="AP78" s="235"/>
      <c r="AR78" s="44">
        <v>14</v>
      </c>
      <c r="AS78" s="44" t="s">
        <v>685</v>
      </c>
      <c r="AT78" s="44" t="s">
        <v>491</v>
      </c>
      <c r="AU78" s="44" t="s">
        <v>686</v>
      </c>
      <c r="AV78" s="44" t="s">
        <v>491</v>
      </c>
      <c r="AX78" s="67" t="s">
        <v>26</v>
      </c>
      <c r="AY78" s="67" t="s">
        <v>109</v>
      </c>
      <c r="BA78" s="67" t="str">
        <f>AX65&amp;AX78</f>
        <v>Ｍ２－１３</v>
      </c>
      <c r="BB78" s="67" t="str">
        <f>AY65&amp;AY78</f>
        <v>MD02D0003</v>
      </c>
    </row>
    <row r="79" spans="1:54" s="143" customFormat="1" ht="8.25" customHeight="1">
      <c r="A79" s="258" t="str">
        <f>IF(VLOOKUP(AN79,area_15_m2_2,3)=VLOOKUP(AN79,area_15_m2_2,5),"("&amp;VLOOKUP(AN79,area_15_m2_2,3)&amp;")","("&amp;VLOOKUP(AN79,area_15_m2_2,3)&amp;"・"&amp;VLOOKUP(AN79,area_15_m2_2,5)&amp;")")</f>
        <v>(エールBC)</v>
      </c>
      <c r="B79" s="259"/>
      <c r="C79" s="23"/>
      <c r="D79" s="5"/>
      <c r="E79" s="24"/>
      <c r="F79" s="23"/>
      <c r="G79" s="5"/>
      <c r="H79" s="24"/>
      <c r="I79" s="222"/>
      <c r="J79" s="223"/>
      <c r="K79" s="224"/>
      <c r="L79" s="290"/>
      <c r="M79" s="291"/>
      <c r="N79" s="292"/>
      <c r="O79" s="290"/>
      <c r="P79" s="291"/>
      <c r="Q79" s="297"/>
      <c r="R79" s="142"/>
      <c r="S79" s="102"/>
      <c r="T79" s="236" t="str">
        <f>IF(VLOOKUP(AP79,area_15_m2_2,3)=VLOOKUP(AP79,area_15_m2_2,5),"("&amp;VLOOKUP(AP79,area_15_m2_2,3)&amp;")","("&amp;VLOOKUP(AP79,area_15_m2_2,3)&amp;"・"&amp;VLOOKUP(AP79,area_15_m2_2,5)&amp;")")</f>
        <v>(椿森バドミントンクラブ)</v>
      </c>
      <c r="U79" s="237"/>
      <c r="V79" s="23"/>
      <c r="W79" s="5"/>
      <c r="X79" s="24"/>
      <c r="Y79" s="23"/>
      <c r="Z79" s="5"/>
      <c r="AA79" s="24"/>
      <c r="AB79" s="222"/>
      <c r="AC79" s="223"/>
      <c r="AD79" s="224"/>
      <c r="AE79" s="23"/>
      <c r="AF79" s="5"/>
      <c r="AG79" s="24"/>
      <c r="AH79" s="323"/>
      <c r="AI79" s="324"/>
      <c r="AJ79" s="325"/>
      <c r="AK79" s="232"/>
      <c r="AL79" s="142"/>
      <c r="AN79" s="235">
        <v>8</v>
      </c>
      <c r="AP79" s="235">
        <v>10</v>
      </c>
      <c r="AR79" s="44">
        <v>15</v>
      </c>
      <c r="AS79" s="44" t="s">
        <v>687</v>
      </c>
      <c r="AT79" s="44" t="s">
        <v>491</v>
      </c>
      <c r="AU79" s="44" t="s">
        <v>688</v>
      </c>
      <c r="AV79" s="44" t="s">
        <v>491</v>
      </c>
      <c r="AX79" s="67" t="s">
        <v>28</v>
      </c>
      <c r="AY79" s="67" t="s">
        <v>110</v>
      </c>
      <c r="BA79" s="67" t="str">
        <f>AX65&amp;AX79</f>
        <v>Ｍ２－１４</v>
      </c>
      <c r="BB79" s="67" t="str">
        <f>AY65&amp;AY79</f>
        <v>MD02D0004</v>
      </c>
    </row>
    <row r="80" spans="1:54" s="143" customFormat="1" ht="8.25" customHeight="1" thickBot="1">
      <c r="A80" s="303"/>
      <c r="B80" s="304"/>
      <c r="C80" s="28"/>
      <c r="D80" s="29"/>
      <c r="E80" s="30"/>
      <c r="F80" s="28"/>
      <c r="G80" s="29"/>
      <c r="H80" s="30"/>
      <c r="I80" s="225"/>
      <c r="J80" s="226"/>
      <c r="K80" s="227"/>
      <c r="L80" s="299"/>
      <c r="M80" s="300"/>
      <c r="N80" s="301"/>
      <c r="O80" s="299"/>
      <c r="P80" s="300"/>
      <c r="Q80" s="302"/>
      <c r="R80" s="142"/>
      <c r="S80" s="102"/>
      <c r="T80" s="265"/>
      <c r="U80" s="237"/>
      <c r="V80" s="23"/>
      <c r="W80" s="26"/>
      <c r="X80" s="24"/>
      <c r="Y80" s="23"/>
      <c r="Z80" s="26"/>
      <c r="AA80" s="24"/>
      <c r="AB80" s="262"/>
      <c r="AC80" s="263"/>
      <c r="AD80" s="264"/>
      <c r="AE80" s="23"/>
      <c r="AF80" s="26"/>
      <c r="AG80" s="24"/>
      <c r="AH80" s="329"/>
      <c r="AI80" s="330"/>
      <c r="AJ80" s="331"/>
      <c r="AK80" s="232"/>
      <c r="AL80" s="142"/>
      <c r="AN80" s="240"/>
      <c r="AP80" s="240"/>
      <c r="AR80" s="44"/>
      <c r="AS80" s="44"/>
      <c r="AT80" s="44"/>
      <c r="AU80" s="44"/>
      <c r="AV80" s="44"/>
      <c r="AX80" s="67" t="s">
        <v>38</v>
      </c>
      <c r="AY80" s="67" t="s">
        <v>64</v>
      </c>
      <c r="BA80" s="67" t="str">
        <f>AX65&amp;AX80</f>
        <v>Ｍ２－１５</v>
      </c>
      <c r="BB80" s="67" t="str">
        <f>AY65&amp;AY80</f>
        <v>MD02A0003</v>
      </c>
    </row>
    <row r="81" spans="1:54" s="143" customFormat="1" ht="8.25" customHeight="1">
      <c r="A81" s="142"/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02"/>
      <c r="T81" s="215" t="str">
        <f>VLOOKUP(AP81,area_15_m2_2,2)&amp;"・"&amp;VLOOKUP(AP81,area_15_m2_2,4)</f>
        <v>志村・南雲</v>
      </c>
      <c r="U81" s="216"/>
      <c r="V81" s="20" t="str">
        <f>AE69</f>
        <v>16</v>
      </c>
      <c r="W81" s="21"/>
      <c r="X81" s="22"/>
      <c r="Y81" s="20" t="str">
        <f>AE73</f>
        <v>10</v>
      </c>
      <c r="Z81" s="21"/>
      <c r="AA81" s="22"/>
      <c r="AB81" s="20" t="str">
        <f>AE77</f>
        <v>3</v>
      </c>
      <c r="AC81" s="21"/>
      <c r="AD81" s="22"/>
      <c r="AE81" s="219"/>
      <c r="AF81" s="220"/>
      <c r="AG81" s="221"/>
      <c r="AH81" s="320"/>
      <c r="AI81" s="321"/>
      <c r="AJ81" s="322"/>
      <c r="AK81" s="231"/>
      <c r="AL81" s="142"/>
      <c r="AP81" s="234">
        <v>7</v>
      </c>
      <c r="AR81" s="44"/>
      <c r="AS81" s="44"/>
      <c r="AT81" s="44"/>
      <c r="AU81" s="44"/>
      <c r="AV81" s="44"/>
      <c r="AX81" s="67" t="s">
        <v>39</v>
      </c>
      <c r="AY81" s="67" t="s">
        <v>106</v>
      </c>
      <c r="BA81" s="67" t="str">
        <f>AX65&amp;AX81</f>
        <v>Ｍ２－１６</v>
      </c>
      <c r="BB81" s="67" t="str">
        <f>AY65&amp;AY81</f>
        <v>MD02B0005</v>
      </c>
    </row>
    <row r="82" spans="1:54" s="143" customFormat="1" ht="8.25" customHeight="1">
      <c r="A82" s="142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02"/>
      <c r="T82" s="217"/>
      <c r="U82" s="218"/>
      <c r="V82" s="23"/>
      <c r="W82" s="5"/>
      <c r="X82" s="24"/>
      <c r="Y82" s="23"/>
      <c r="Z82" s="5"/>
      <c r="AA82" s="24"/>
      <c r="AB82" s="23"/>
      <c r="AC82" s="5"/>
      <c r="AD82" s="24"/>
      <c r="AE82" s="222"/>
      <c r="AF82" s="223"/>
      <c r="AG82" s="224"/>
      <c r="AH82" s="323"/>
      <c r="AI82" s="324"/>
      <c r="AJ82" s="325"/>
      <c r="AK82" s="232"/>
      <c r="AL82" s="142"/>
      <c r="AP82" s="235"/>
      <c r="AR82" s="44"/>
      <c r="AS82" s="44"/>
      <c r="AT82" s="44"/>
      <c r="AU82" s="44"/>
      <c r="AV82" s="44"/>
      <c r="AX82" s="67" t="s">
        <v>40</v>
      </c>
      <c r="AY82" s="67" t="s">
        <v>111</v>
      </c>
      <c r="BA82" s="67" t="str">
        <f>AX65&amp;AX82</f>
        <v>Ｍ２－１７</v>
      </c>
      <c r="BB82" s="67" t="str">
        <f>AY65&amp;AY82</f>
        <v>MD02B0006</v>
      </c>
    </row>
    <row r="83" spans="1:54" s="143" customFormat="1" ht="8.25" customHeight="1">
      <c r="A83" s="142"/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02"/>
      <c r="T83" s="236" t="str">
        <f>IF(VLOOKUP(AP83,area_15_m2_2,3)=VLOOKUP(AP83,area_15_m2_2,5),"("&amp;VLOOKUP(AP83,area_15_m2_2,3)&amp;")","("&amp;VLOOKUP(AP83,area_15_m2_2,3)&amp;"・"&amp;VLOOKUP(AP83,area_15_m2_2,5)&amp;")")</f>
        <v>(Blue)</v>
      </c>
      <c r="U83" s="237"/>
      <c r="V83" s="23"/>
      <c r="W83" s="5"/>
      <c r="X83" s="24"/>
      <c r="Y83" s="23"/>
      <c r="Z83" s="5"/>
      <c r="AA83" s="24"/>
      <c r="AB83" s="23"/>
      <c r="AC83" s="5"/>
      <c r="AD83" s="24"/>
      <c r="AE83" s="222"/>
      <c r="AF83" s="223"/>
      <c r="AG83" s="224"/>
      <c r="AH83" s="323"/>
      <c r="AI83" s="324"/>
      <c r="AJ83" s="325"/>
      <c r="AK83" s="232"/>
      <c r="AL83" s="142"/>
      <c r="AP83" s="235">
        <v>7</v>
      </c>
      <c r="AR83" s="44"/>
      <c r="AS83" s="44"/>
      <c r="AT83" s="44"/>
      <c r="AU83" s="44"/>
      <c r="AV83" s="44"/>
      <c r="AX83" s="67" t="s">
        <v>41</v>
      </c>
      <c r="AY83" s="67" t="s">
        <v>100</v>
      </c>
      <c r="BA83" s="67" t="str">
        <f>AX65&amp;AX83</f>
        <v>Ｍ２－１８</v>
      </c>
      <c r="BB83" s="67" t="str">
        <f>AY65&amp;AY83</f>
        <v>MD02C0005</v>
      </c>
    </row>
    <row r="84" spans="1:54" s="143" customFormat="1" ht="8.25" customHeight="1" thickBot="1">
      <c r="A84" s="142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02"/>
      <c r="T84" s="238"/>
      <c r="U84" s="239"/>
      <c r="V84" s="28"/>
      <c r="W84" s="29"/>
      <c r="X84" s="30"/>
      <c r="Y84" s="28"/>
      <c r="Z84" s="29"/>
      <c r="AA84" s="30"/>
      <c r="AB84" s="28"/>
      <c r="AC84" s="29"/>
      <c r="AD84" s="30"/>
      <c r="AE84" s="225"/>
      <c r="AF84" s="226"/>
      <c r="AG84" s="227"/>
      <c r="AH84" s="326"/>
      <c r="AI84" s="327"/>
      <c r="AJ84" s="328"/>
      <c r="AK84" s="233"/>
      <c r="AL84" s="142"/>
      <c r="AP84" s="240"/>
      <c r="AR84" s="44"/>
      <c r="AS84" s="44"/>
      <c r="AT84" s="44"/>
      <c r="AU84" s="44"/>
      <c r="AV84" s="44"/>
      <c r="AX84" s="67" t="s">
        <v>43</v>
      </c>
      <c r="AY84" s="67" t="s">
        <v>101</v>
      </c>
      <c r="BA84" s="67" t="str">
        <f>AX65&amp;AX84</f>
        <v>Ｍ２－１９</v>
      </c>
      <c r="BB84" s="67" t="str">
        <f>AY65&amp;AY84</f>
        <v>MD02C0006</v>
      </c>
    </row>
    <row r="85" spans="1:54" s="143" customFormat="1" ht="8.25" customHeight="1">
      <c r="A85" s="142"/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02"/>
      <c r="T85" s="60"/>
      <c r="U85" s="60"/>
      <c r="V85" s="5"/>
      <c r="W85" s="5"/>
      <c r="X85" s="5"/>
      <c r="Y85" s="5"/>
      <c r="Z85" s="5"/>
      <c r="AA85" s="5"/>
      <c r="AB85" s="5"/>
      <c r="AC85" s="5"/>
      <c r="AD85" s="5"/>
      <c r="AE85" s="145"/>
      <c r="AF85" s="145"/>
      <c r="AG85" s="145"/>
      <c r="AH85" s="145"/>
      <c r="AI85" s="145"/>
      <c r="AJ85" s="145"/>
      <c r="AK85" s="3"/>
      <c r="AL85" s="142"/>
      <c r="AR85" s="44"/>
      <c r="AS85" s="44"/>
      <c r="AT85" s="44"/>
      <c r="AU85" s="44"/>
      <c r="AV85" s="44"/>
      <c r="AX85" s="67" t="s">
        <v>44</v>
      </c>
      <c r="AY85" s="67" t="s">
        <v>112</v>
      </c>
      <c r="BA85" s="67" t="str">
        <f>AX65&amp;AX85</f>
        <v>Ｍ２－２０</v>
      </c>
      <c r="BB85" s="67" t="str">
        <f>AY65&amp;AY85</f>
        <v>MD02D0005</v>
      </c>
    </row>
    <row r="86" spans="1:54" s="143" customFormat="1" ht="8.25" customHeight="1" thickBot="1">
      <c r="A86" s="142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02"/>
      <c r="T86" s="147"/>
      <c r="U86" s="147"/>
      <c r="V86" s="147"/>
      <c r="W86" s="147"/>
      <c r="X86" s="147"/>
      <c r="Y86" s="147"/>
      <c r="Z86" s="147"/>
      <c r="AA86" s="147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2"/>
      <c r="AR86" s="44"/>
      <c r="AS86" s="44"/>
      <c r="AT86" s="44"/>
      <c r="AU86" s="44"/>
      <c r="AV86" s="44"/>
      <c r="AX86" s="67" t="s">
        <v>45</v>
      </c>
      <c r="AY86" s="67" t="s">
        <v>113</v>
      </c>
      <c r="BA86" s="67" t="str">
        <f>AX65&amp;AX86</f>
        <v>Ｍ２－２１</v>
      </c>
      <c r="BB86" s="67" t="str">
        <f>AY65&amp;AY86</f>
        <v>MD02D0006</v>
      </c>
    </row>
    <row r="87" spans="1:54" s="143" customFormat="1" ht="8.25" customHeight="1">
      <c r="A87" s="266" t="s">
        <v>42</v>
      </c>
      <c r="B87" s="267"/>
      <c r="C87" s="272" t="str">
        <f>VLOOKUP(AN91,area_15_m2_2,2)</f>
        <v>末廣</v>
      </c>
      <c r="D87" s="273"/>
      <c r="E87" s="274"/>
      <c r="F87" s="272" t="str">
        <f>VLOOKUP(AN95,area_15_m2_2,2)</f>
        <v>遠藤</v>
      </c>
      <c r="G87" s="273"/>
      <c r="H87" s="274"/>
      <c r="I87" s="272" t="str">
        <f>VLOOKUP(AN99,area_15_m2_2,2)</f>
        <v>小林</v>
      </c>
      <c r="J87" s="273"/>
      <c r="K87" s="274"/>
      <c r="L87" s="272" t="str">
        <f>VLOOKUP(AN103,area_15_m2_2,2)</f>
        <v>鈴木</v>
      </c>
      <c r="M87" s="273"/>
      <c r="N87" s="274"/>
      <c r="O87" s="305" t="s">
        <v>33</v>
      </c>
      <c r="P87" s="306"/>
      <c r="Q87" s="267"/>
      <c r="R87" s="280" t="s">
        <v>2</v>
      </c>
      <c r="S87" s="102"/>
      <c r="T87" s="266" t="s">
        <v>209</v>
      </c>
      <c r="U87" s="267"/>
      <c r="V87" s="272" t="str">
        <f>VLOOKUP(AP91,area_15_m2_2,2)</f>
        <v>藤田</v>
      </c>
      <c r="W87" s="273"/>
      <c r="X87" s="274"/>
      <c r="Y87" s="272" t="str">
        <f>VLOOKUP(AP95,area_15_m2_2,2)</f>
        <v>黒田</v>
      </c>
      <c r="Z87" s="273"/>
      <c r="AA87" s="274"/>
      <c r="AB87" s="272" t="str">
        <f>VLOOKUP(AP99,area_15_m2_2,2)</f>
        <v>肥塚</v>
      </c>
      <c r="AC87" s="273"/>
      <c r="AD87" s="274"/>
      <c r="AE87" s="272" t="str">
        <f>VLOOKUP(AP103,area_15_m2_2,2)</f>
        <v>伊藤</v>
      </c>
      <c r="AF87" s="273"/>
      <c r="AG87" s="274"/>
      <c r="AH87" s="305" t="s">
        <v>33</v>
      </c>
      <c r="AI87" s="306"/>
      <c r="AJ87" s="267"/>
      <c r="AK87" s="280" t="s">
        <v>2</v>
      </c>
      <c r="AL87" s="142"/>
      <c r="AN87" s="234" t="s">
        <v>42</v>
      </c>
      <c r="AP87" s="234" t="s">
        <v>209</v>
      </c>
      <c r="AR87" s="44"/>
      <c r="AS87" s="44"/>
      <c r="AT87" s="44"/>
      <c r="AU87" s="44"/>
      <c r="AV87" s="44"/>
      <c r="AX87" s="67" t="s">
        <v>46</v>
      </c>
      <c r="AY87" s="68" t="s">
        <v>20</v>
      </c>
      <c r="BA87" s="67" t="str">
        <f>AX65&amp;AX87</f>
        <v>Ｍ２－２２</v>
      </c>
      <c r="BB87" s="67" t="str">
        <f>AY65&amp;AY87</f>
        <v>MD02Y0001</v>
      </c>
    </row>
    <row r="88" spans="1:54" s="143" customFormat="1" ht="8.25" customHeight="1">
      <c r="A88" s="268"/>
      <c r="B88" s="269"/>
      <c r="C88" s="275"/>
      <c r="D88" s="276"/>
      <c r="E88" s="259"/>
      <c r="F88" s="275"/>
      <c r="G88" s="276"/>
      <c r="H88" s="259"/>
      <c r="I88" s="275"/>
      <c r="J88" s="276"/>
      <c r="K88" s="259"/>
      <c r="L88" s="275"/>
      <c r="M88" s="276"/>
      <c r="N88" s="259"/>
      <c r="O88" s="307"/>
      <c r="P88" s="308"/>
      <c r="Q88" s="269"/>
      <c r="R88" s="281"/>
      <c r="S88" s="102"/>
      <c r="T88" s="268"/>
      <c r="U88" s="269"/>
      <c r="V88" s="275"/>
      <c r="W88" s="276"/>
      <c r="X88" s="259"/>
      <c r="Y88" s="275"/>
      <c r="Z88" s="276"/>
      <c r="AA88" s="259"/>
      <c r="AB88" s="275"/>
      <c r="AC88" s="276"/>
      <c r="AD88" s="259"/>
      <c r="AE88" s="275"/>
      <c r="AF88" s="276"/>
      <c r="AG88" s="259"/>
      <c r="AH88" s="307"/>
      <c r="AI88" s="308"/>
      <c r="AJ88" s="269"/>
      <c r="AK88" s="281"/>
      <c r="AL88" s="142"/>
      <c r="AN88" s="235"/>
      <c r="AP88" s="235"/>
      <c r="AR88" s="44"/>
      <c r="AS88" s="44"/>
      <c r="AT88" s="44"/>
      <c r="AU88" s="44"/>
      <c r="AV88" s="44"/>
      <c r="AX88" s="67" t="s">
        <v>50</v>
      </c>
      <c r="AY88" s="68" t="s">
        <v>22</v>
      </c>
      <c r="BA88" s="67" t="str">
        <f>AX65&amp;AX88</f>
        <v>Ｍ２－２３</v>
      </c>
      <c r="BB88" s="67" t="str">
        <f>AY65&amp;AY88</f>
        <v>MD02Y0002</v>
      </c>
    </row>
    <row r="89" spans="1:54" s="143" customFormat="1" ht="8.25" customHeight="1">
      <c r="A89" s="268"/>
      <c r="B89" s="269"/>
      <c r="C89" s="275" t="str">
        <f>VLOOKUP(AN93,area_15_m2_2,4)</f>
        <v>類家</v>
      </c>
      <c r="D89" s="276"/>
      <c r="E89" s="259"/>
      <c r="F89" s="275" t="str">
        <f>VLOOKUP(AN97,area_15_m2_2,4)</f>
        <v>前島</v>
      </c>
      <c r="G89" s="276"/>
      <c r="H89" s="259"/>
      <c r="I89" s="275" t="str">
        <f>VLOOKUP(AN101,area_15_m2_2,4)</f>
        <v>益子</v>
      </c>
      <c r="J89" s="276"/>
      <c r="K89" s="259"/>
      <c r="L89" s="275" t="str">
        <f>VLOOKUP(AN105,area_15_m2_2,4)</f>
        <v>岡田</v>
      </c>
      <c r="M89" s="276"/>
      <c r="N89" s="259"/>
      <c r="O89" s="307"/>
      <c r="P89" s="308"/>
      <c r="Q89" s="269"/>
      <c r="R89" s="281"/>
      <c r="S89" s="102"/>
      <c r="T89" s="268"/>
      <c r="U89" s="269"/>
      <c r="V89" s="275" t="str">
        <f>VLOOKUP(AP93,area_15_m2_2,4)</f>
        <v>玉城</v>
      </c>
      <c r="W89" s="276"/>
      <c r="X89" s="259"/>
      <c r="Y89" s="275" t="str">
        <f>VLOOKUP(AP97,area_15_m2_2,4)</f>
        <v>浜田</v>
      </c>
      <c r="Z89" s="276"/>
      <c r="AA89" s="259"/>
      <c r="AB89" s="275" t="str">
        <f>VLOOKUP(AP101,area_15_m2_2,4)</f>
        <v>西野</v>
      </c>
      <c r="AC89" s="276"/>
      <c r="AD89" s="259"/>
      <c r="AE89" s="275" t="str">
        <f>VLOOKUP(AP105,area_15_m2_2,4)</f>
        <v>古閑</v>
      </c>
      <c r="AF89" s="276"/>
      <c r="AG89" s="259"/>
      <c r="AH89" s="307"/>
      <c r="AI89" s="308"/>
      <c r="AJ89" s="269"/>
      <c r="AK89" s="281"/>
      <c r="AL89" s="142"/>
      <c r="AN89" s="235"/>
      <c r="AP89" s="235"/>
      <c r="AR89" s="44"/>
      <c r="AS89" s="44"/>
      <c r="AT89" s="44"/>
      <c r="AU89" s="44"/>
      <c r="AV89" s="44"/>
      <c r="AX89" s="67" t="s">
        <v>51</v>
      </c>
      <c r="AY89" s="68" t="s">
        <v>442</v>
      </c>
      <c r="BA89" s="67" t="str">
        <f>AX65&amp;AX89</f>
        <v>Ｍ２－２４</v>
      </c>
      <c r="BB89" s="67" t="str">
        <f>AY65&amp;AY89</f>
        <v>MD02Z000１</v>
      </c>
    </row>
    <row r="90" spans="1:54" s="143" customFormat="1" ht="8.25" customHeight="1">
      <c r="A90" s="270"/>
      <c r="B90" s="271"/>
      <c r="C90" s="283"/>
      <c r="D90" s="284"/>
      <c r="E90" s="261"/>
      <c r="F90" s="283"/>
      <c r="G90" s="284"/>
      <c r="H90" s="261"/>
      <c r="I90" s="283"/>
      <c r="J90" s="284"/>
      <c r="K90" s="261"/>
      <c r="L90" s="283"/>
      <c r="M90" s="284"/>
      <c r="N90" s="261"/>
      <c r="O90" s="309"/>
      <c r="P90" s="310"/>
      <c r="Q90" s="271"/>
      <c r="R90" s="282"/>
      <c r="S90" s="102"/>
      <c r="T90" s="270"/>
      <c r="U90" s="271"/>
      <c r="V90" s="283"/>
      <c r="W90" s="284"/>
      <c r="X90" s="261"/>
      <c r="Y90" s="283"/>
      <c r="Z90" s="284"/>
      <c r="AA90" s="261"/>
      <c r="AB90" s="283"/>
      <c r="AC90" s="284"/>
      <c r="AD90" s="261"/>
      <c r="AE90" s="283"/>
      <c r="AF90" s="284"/>
      <c r="AG90" s="261"/>
      <c r="AH90" s="309"/>
      <c r="AI90" s="310"/>
      <c r="AJ90" s="271"/>
      <c r="AK90" s="282"/>
      <c r="AL90" s="142"/>
      <c r="AN90" s="235"/>
      <c r="AP90" s="235"/>
      <c r="AR90" s="44"/>
      <c r="AS90" s="44"/>
      <c r="AT90" s="44"/>
      <c r="AU90" s="44"/>
      <c r="AV90" s="44"/>
      <c r="AX90" s="67" t="s">
        <v>61</v>
      </c>
      <c r="AY90" s="68" t="s">
        <v>443</v>
      </c>
      <c r="BA90" s="67" t="str">
        <f>AX65&amp;AX90</f>
        <v>Ｍ２－２５</v>
      </c>
      <c r="BB90" s="67" t="str">
        <f>AY65&amp;AY90</f>
        <v>MD02Z000２</v>
      </c>
    </row>
    <row r="91" spans="1:54" s="143" customFormat="1" ht="8.25" customHeight="1">
      <c r="A91" s="215" t="str">
        <f>VLOOKUP(AN91,area_15_m2_2,2)&amp;"・"&amp;VLOOKUP(AN91,area_15_m2_2,4)</f>
        <v>末廣・類家</v>
      </c>
      <c r="B91" s="216"/>
      <c r="C91" s="219"/>
      <c r="D91" s="220"/>
      <c r="E91" s="221"/>
      <c r="F91" s="20" t="s">
        <v>15</v>
      </c>
      <c r="G91" s="21"/>
      <c r="H91" s="22"/>
      <c r="I91" s="20" t="s">
        <v>48</v>
      </c>
      <c r="J91" s="21"/>
      <c r="K91" s="22"/>
      <c r="L91" s="20" t="s">
        <v>54</v>
      </c>
      <c r="M91" s="21"/>
      <c r="N91" s="22"/>
      <c r="O91" s="320"/>
      <c r="P91" s="321"/>
      <c r="Q91" s="322"/>
      <c r="R91" s="231"/>
      <c r="S91" s="102"/>
      <c r="T91" s="215" t="str">
        <f>VLOOKUP(AP91,area_15_m2_2,2)&amp;"・"&amp;VLOOKUP(AP91,area_15_m2_2,4)</f>
        <v>藤田・玉城</v>
      </c>
      <c r="U91" s="216"/>
      <c r="V91" s="219"/>
      <c r="W91" s="220"/>
      <c r="X91" s="221"/>
      <c r="Y91" s="20" t="s">
        <v>17</v>
      </c>
      <c r="Z91" s="21"/>
      <c r="AA91" s="22"/>
      <c r="AB91" s="20" t="s">
        <v>36</v>
      </c>
      <c r="AC91" s="21"/>
      <c r="AD91" s="22"/>
      <c r="AE91" s="20" t="s">
        <v>57</v>
      </c>
      <c r="AF91" s="21"/>
      <c r="AG91" s="22"/>
      <c r="AH91" s="320"/>
      <c r="AI91" s="321"/>
      <c r="AJ91" s="322"/>
      <c r="AK91" s="231"/>
      <c r="AL91" s="142"/>
      <c r="AN91" s="234">
        <v>3</v>
      </c>
      <c r="AP91" s="234">
        <v>4</v>
      </c>
      <c r="AR91" s="44"/>
      <c r="AS91" s="44"/>
      <c r="AT91" s="44"/>
      <c r="AU91" s="44"/>
      <c r="AV91" s="44"/>
      <c r="AX91" s="67" t="s">
        <v>168</v>
      </c>
      <c r="AY91" s="68" t="s">
        <v>441</v>
      </c>
      <c r="BA91" s="67" t="str">
        <f>AX65&amp;AX91</f>
        <v>Ｍ２－２６</v>
      </c>
      <c r="BB91" s="67" t="str">
        <f>AY65&amp;AY91</f>
        <v>MD02Y000３</v>
      </c>
    </row>
    <row r="92" spans="1:54" s="143" customFormat="1" ht="8.25" customHeight="1">
      <c r="A92" s="217"/>
      <c r="B92" s="218"/>
      <c r="C92" s="222"/>
      <c r="D92" s="223"/>
      <c r="E92" s="224"/>
      <c r="F92" s="23"/>
      <c r="G92" s="5"/>
      <c r="H92" s="24"/>
      <c r="I92" s="23"/>
      <c r="J92" s="5"/>
      <c r="K92" s="24"/>
      <c r="L92" s="23"/>
      <c r="M92" s="5"/>
      <c r="N92" s="24"/>
      <c r="O92" s="323"/>
      <c r="P92" s="324"/>
      <c r="Q92" s="325"/>
      <c r="R92" s="232"/>
      <c r="S92" s="102"/>
      <c r="T92" s="217"/>
      <c r="U92" s="218"/>
      <c r="V92" s="222"/>
      <c r="W92" s="223"/>
      <c r="X92" s="224"/>
      <c r="Y92" s="23"/>
      <c r="Z92" s="5"/>
      <c r="AA92" s="24"/>
      <c r="AB92" s="23"/>
      <c r="AC92" s="5"/>
      <c r="AD92" s="24"/>
      <c r="AE92" s="23"/>
      <c r="AF92" s="5"/>
      <c r="AG92" s="24"/>
      <c r="AH92" s="323"/>
      <c r="AI92" s="324"/>
      <c r="AJ92" s="325"/>
      <c r="AK92" s="232"/>
      <c r="AL92" s="142"/>
      <c r="AN92" s="235"/>
      <c r="AP92" s="235"/>
      <c r="AR92" s="44"/>
      <c r="AS92" s="44"/>
      <c r="AT92" s="44"/>
      <c r="AU92" s="44"/>
      <c r="AV92" s="44"/>
      <c r="AX92" s="67"/>
      <c r="AY92" s="67"/>
      <c r="BA92" s="69"/>
      <c r="BB92" s="69"/>
    </row>
    <row r="93" spans="1:54" s="143" customFormat="1" ht="8.25" customHeight="1">
      <c r="A93" s="258" t="str">
        <f>IF(VLOOKUP(AN93,area_15_m2_2,3)=VLOOKUP(AN93,area_15_m2_2,5),"("&amp;VLOOKUP(AN93,area_15_m2_2,3)&amp;")","("&amp;VLOOKUP(AN93,area_15_m2_2,3)&amp;"・"&amp;VLOOKUP(AN93,area_15_m2_2,5)&amp;")")</f>
        <v>(Crimson)</v>
      </c>
      <c r="B93" s="259"/>
      <c r="C93" s="222"/>
      <c r="D93" s="223"/>
      <c r="E93" s="224"/>
      <c r="F93" s="23"/>
      <c r="G93" s="5"/>
      <c r="H93" s="24"/>
      <c r="I93" s="23"/>
      <c r="J93" s="5"/>
      <c r="K93" s="24"/>
      <c r="L93" s="23"/>
      <c r="M93" s="5"/>
      <c r="N93" s="24"/>
      <c r="O93" s="323"/>
      <c r="P93" s="324"/>
      <c r="Q93" s="325"/>
      <c r="R93" s="232"/>
      <c r="S93" s="102"/>
      <c r="T93" s="258" t="str">
        <f>IF(VLOOKUP(AP93,area_15_m2_2,3)=VLOOKUP(AP93,area_15_m2_2,5),"("&amp;VLOOKUP(AP93,area_15_m2_2,3)&amp;")","("&amp;VLOOKUP(AP93,area_15_m2_2,3)&amp;"・"&amp;VLOOKUP(AP93,area_15_m2_2,5)&amp;")")</f>
        <v>(Blue)</v>
      </c>
      <c r="U93" s="259"/>
      <c r="V93" s="222"/>
      <c r="W93" s="223"/>
      <c r="X93" s="224"/>
      <c r="Y93" s="23"/>
      <c r="Z93" s="5"/>
      <c r="AA93" s="24"/>
      <c r="AB93" s="23"/>
      <c r="AC93" s="5"/>
      <c r="AD93" s="24"/>
      <c r="AE93" s="23"/>
      <c r="AF93" s="5"/>
      <c r="AG93" s="24"/>
      <c r="AH93" s="323"/>
      <c r="AI93" s="324"/>
      <c r="AJ93" s="325"/>
      <c r="AK93" s="232"/>
      <c r="AL93" s="142"/>
      <c r="AN93" s="235">
        <v>3</v>
      </c>
      <c r="AP93" s="235">
        <v>4</v>
      </c>
      <c r="AR93" s="44"/>
      <c r="AS93" s="44"/>
      <c r="AT93" s="44"/>
      <c r="AU93" s="44"/>
      <c r="AV93" s="44"/>
      <c r="AX93" s="67"/>
      <c r="AY93" s="67"/>
      <c r="BA93" s="69"/>
      <c r="BB93" s="69"/>
    </row>
    <row r="94" spans="1:54" s="143" customFormat="1" ht="8.25" customHeight="1">
      <c r="A94" s="260"/>
      <c r="B94" s="261"/>
      <c r="C94" s="262"/>
      <c r="D94" s="263"/>
      <c r="E94" s="264"/>
      <c r="F94" s="25"/>
      <c r="G94" s="26"/>
      <c r="H94" s="27"/>
      <c r="I94" s="25"/>
      <c r="J94" s="26"/>
      <c r="K94" s="27"/>
      <c r="L94" s="25"/>
      <c r="M94" s="26"/>
      <c r="N94" s="27"/>
      <c r="O94" s="329"/>
      <c r="P94" s="330"/>
      <c r="Q94" s="331"/>
      <c r="R94" s="286"/>
      <c r="S94" s="102"/>
      <c r="T94" s="260"/>
      <c r="U94" s="261"/>
      <c r="V94" s="262"/>
      <c r="W94" s="263"/>
      <c r="X94" s="264"/>
      <c r="Y94" s="25"/>
      <c r="Z94" s="26"/>
      <c r="AA94" s="27"/>
      <c r="AB94" s="25"/>
      <c r="AC94" s="26"/>
      <c r="AD94" s="27"/>
      <c r="AE94" s="25"/>
      <c r="AF94" s="26"/>
      <c r="AG94" s="27"/>
      <c r="AH94" s="329"/>
      <c r="AI94" s="330"/>
      <c r="AJ94" s="331"/>
      <c r="AK94" s="286"/>
      <c r="AL94" s="142"/>
      <c r="AN94" s="240"/>
      <c r="AP94" s="240"/>
      <c r="AR94" s="44"/>
      <c r="AS94" s="44"/>
      <c r="AT94" s="44"/>
      <c r="AU94" s="44"/>
      <c r="AV94" s="44"/>
      <c r="AX94" s="67"/>
      <c r="AY94" s="67"/>
      <c r="BA94" s="69"/>
      <c r="BB94" s="69"/>
    </row>
    <row r="95" spans="1:54" s="143" customFormat="1" ht="8.25" customHeight="1">
      <c r="A95" s="215" t="str">
        <f>VLOOKUP(AN95,area_15_m2_2,2)&amp;"・"&amp;VLOOKUP(AN95,area_15_m2_2,4)</f>
        <v>遠藤・前島</v>
      </c>
      <c r="B95" s="216"/>
      <c r="C95" s="20" t="str">
        <f>F91</f>
        <v>4</v>
      </c>
      <c r="D95" s="21"/>
      <c r="E95" s="22"/>
      <c r="F95" s="219"/>
      <c r="G95" s="220"/>
      <c r="H95" s="221"/>
      <c r="I95" s="20" t="s">
        <v>56</v>
      </c>
      <c r="J95" s="21"/>
      <c r="K95" s="22"/>
      <c r="L95" s="20" t="s">
        <v>55</v>
      </c>
      <c r="M95" s="21"/>
      <c r="N95" s="22"/>
      <c r="O95" s="320"/>
      <c r="P95" s="321"/>
      <c r="Q95" s="322"/>
      <c r="R95" s="231"/>
      <c r="S95" s="102"/>
      <c r="T95" s="215" t="str">
        <f>VLOOKUP(AP95,area_15_m2_2,2)&amp;"・"&amp;VLOOKUP(AP95,area_15_m2_2,4)</f>
        <v>黒田・浜田</v>
      </c>
      <c r="U95" s="216"/>
      <c r="V95" s="20" t="str">
        <f>Y91</f>
        <v>6</v>
      </c>
      <c r="W95" s="21"/>
      <c r="X95" s="22"/>
      <c r="Y95" s="219"/>
      <c r="Z95" s="220"/>
      <c r="AA95" s="221"/>
      <c r="AB95" s="20" t="s">
        <v>73</v>
      </c>
      <c r="AC95" s="21"/>
      <c r="AD95" s="22"/>
      <c r="AE95" s="20" t="s">
        <v>37</v>
      </c>
      <c r="AF95" s="21"/>
      <c r="AG95" s="22"/>
      <c r="AH95" s="320"/>
      <c r="AI95" s="321"/>
      <c r="AJ95" s="322"/>
      <c r="AK95" s="231"/>
      <c r="AL95" s="142"/>
      <c r="AN95" s="234">
        <v>14</v>
      </c>
      <c r="AP95" s="234">
        <v>13</v>
      </c>
      <c r="AR95" s="44"/>
      <c r="AS95" s="44"/>
      <c r="AT95" s="44"/>
      <c r="AU95" s="44"/>
      <c r="AV95" s="44"/>
      <c r="AX95" s="67"/>
      <c r="AY95" s="67"/>
      <c r="BA95" s="69"/>
      <c r="BB95" s="69"/>
    </row>
    <row r="96" spans="1:54" s="143" customFormat="1" ht="8.25" customHeight="1">
      <c r="A96" s="217"/>
      <c r="B96" s="218"/>
      <c r="C96" s="23"/>
      <c r="D96" s="5"/>
      <c r="E96" s="24"/>
      <c r="F96" s="222"/>
      <c r="G96" s="223"/>
      <c r="H96" s="224"/>
      <c r="I96" s="23"/>
      <c r="J96" s="5"/>
      <c r="K96" s="24"/>
      <c r="L96" s="23"/>
      <c r="M96" s="5"/>
      <c r="N96" s="24"/>
      <c r="O96" s="323"/>
      <c r="P96" s="324"/>
      <c r="Q96" s="325"/>
      <c r="R96" s="232"/>
      <c r="S96" s="102"/>
      <c r="T96" s="217"/>
      <c r="U96" s="218"/>
      <c r="V96" s="23"/>
      <c r="W96" s="5"/>
      <c r="X96" s="24"/>
      <c r="Y96" s="222"/>
      <c r="Z96" s="223"/>
      <c r="AA96" s="224"/>
      <c r="AB96" s="23"/>
      <c r="AC96" s="5"/>
      <c r="AD96" s="24"/>
      <c r="AE96" s="23"/>
      <c r="AF96" s="5"/>
      <c r="AG96" s="24"/>
      <c r="AH96" s="323"/>
      <c r="AI96" s="324"/>
      <c r="AJ96" s="325"/>
      <c r="AK96" s="232"/>
      <c r="AL96" s="142"/>
      <c r="AN96" s="235"/>
      <c r="AP96" s="235"/>
      <c r="AR96" s="44"/>
      <c r="AS96" s="44"/>
      <c r="AT96" s="44"/>
      <c r="AU96" s="44"/>
      <c r="AV96" s="44"/>
      <c r="AX96" s="67"/>
      <c r="AY96" s="67"/>
      <c r="BA96" s="69"/>
      <c r="BB96" s="69"/>
    </row>
    <row r="97" spans="1:54" s="143" customFormat="1" ht="8.25" customHeight="1">
      <c r="A97" s="258" t="str">
        <f>IF(VLOOKUP(AN97,area_15_m2_2,3)=VLOOKUP(AN97,area_15_m2_2,5),"("&amp;VLOOKUP(AN97,area_15_m2_2,3)&amp;")","("&amp;VLOOKUP(AN97,area_15_m2_2,3)&amp;"・"&amp;VLOOKUP(AN97,area_15_m2_2,5)&amp;")")</f>
        <v>(松戸六実高校)</v>
      </c>
      <c r="B97" s="259"/>
      <c r="C97" s="23"/>
      <c r="D97" s="5"/>
      <c r="E97" s="24"/>
      <c r="F97" s="222"/>
      <c r="G97" s="223"/>
      <c r="H97" s="224"/>
      <c r="I97" s="23"/>
      <c r="J97" s="5"/>
      <c r="K97" s="24"/>
      <c r="L97" s="23"/>
      <c r="M97" s="5"/>
      <c r="N97" s="24"/>
      <c r="O97" s="323"/>
      <c r="P97" s="324"/>
      <c r="Q97" s="325"/>
      <c r="R97" s="232"/>
      <c r="S97" s="102"/>
      <c r="T97" s="258" t="str">
        <f>IF(VLOOKUP(AP97,area_15_m2_2,3)=VLOOKUP(AP97,area_15_m2_2,5),"("&amp;VLOOKUP(AP97,area_15_m2_2,3)&amp;")","("&amp;VLOOKUP(AP97,area_15_m2_2,3)&amp;"・"&amp;VLOOKUP(AP97,area_15_m2_2,5)&amp;")")</f>
        <v>(エールBC)</v>
      </c>
      <c r="U97" s="259"/>
      <c r="V97" s="23"/>
      <c r="W97" s="5"/>
      <c r="X97" s="24"/>
      <c r="Y97" s="222"/>
      <c r="Z97" s="223"/>
      <c r="AA97" s="224"/>
      <c r="AB97" s="23"/>
      <c r="AC97" s="5"/>
      <c r="AD97" s="24"/>
      <c r="AE97" s="23"/>
      <c r="AF97" s="5"/>
      <c r="AG97" s="24"/>
      <c r="AH97" s="323"/>
      <c r="AI97" s="324"/>
      <c r="AJ97" s="325"/>
      <c r="AK97" s="232"/>
      <c r="AL97" s="142"/>
      <c r="AN97" s="235">
        <v>14</v>
      </c>
      <c r="AP97" s="235">
        <v>13</v>
      </c>
      <c r="AR97" s="44"/>
      <c r="AS97" s="44"/>
      <c r="AT97" s="44"/>
      <c r="AU97" s="44"/>
      <c r="AV97" s="44"/>
      <c r="AX97" s="67"/>
      <c r="AY97" s="67"/>
      <c r="BA97" s="69"/>
      <c r="BB97" s="69"/>
    </row>
    <row r="98" spans="1:54" s="143" customFormat="1" ht="8.25" customHeight="1">
      <c r="A98" s="260"/>
      <c r="B98" s="261"/>
      <c r="C98" s="25"/>
      <c r="D98" s="26"/>
      <c r="E98" s="27"/>
      <c r="F98" s="262"/>
      <c r="G98" s="263"/>
      <c r="H98" s="264"/>
      <c r="I98" s="25"/>
      <c r="J98" s="26"/>
      <c r="K98" s="27"/>
      <c r="L98" s="25"/>
      <c r="M98" s="26"/>
      <c r="N98" s="27"/>
      <c r="O98" s="329"/>
      <c r="P98" s="330"/>
      <c r="Q98" s="331"/>
      <c r="R98" s="286"/>
      <c r="S98" s="102"/>
      <c r="T98" s="260"/>
      <c r="U98" s="261"/>
      <c r="V98" s="25"/>
      <c r="W98" s="26"/>
      <c r="X98" s="27"/>
      <c r="Y98" s="262"/>
      <c r="Z98" s="263"/>
      <c r="AA98" s="264"/>
      <c r="AB98" s="25"/>
      <c r="AC98" s="26"/>
      <c r="AD98" s="27"/>
      <c r="AE98" s="25"/>
      <c r="AF98" s="26"/>
      <c r="AG98" s="27"/>
      <c r="AH98" s="329"/>
      <c r="AI98" s="330"/>
      <c r="AJ98" s="331"/>
      <c r="AK98" s="286"/>
      <c r="AL98" s="142"/>
      <c r="AN98" s="240"/>
      <c r="AP98" s="240"/>
      <c r="AR98" s="44"/>
      <c r="AS98" s="44"/>
      <c r="AT98" s="44"/>
      <c r="AU98" s="44"/>
      <c r="AV98" s="44"/>
      <c r="AX98" s="67"/>
      <c r="AY98" s="67"/>
      <c r="BA98" s="69"/>
      <c r="BB98" s="69"/>
    </row>
    <row r="99" spans="1:54" s="143" customFormat="1" ht="8.25" customHeight="1">
      <c r="A99" s="215" t="str">
        <f>VLOOKUP(AN99,area_15_m2_2,2)&amp;"・"&amp;VLOOKUP(AN99,area_15_m2_2,4)</f>
        <v>小林・益子</v>
      </c>
      <c r="B99" s="216"/>
      <c r="C99" s="20" t="str">
        <f>I91</f>
        <v>11</v>
      </c>
      <c r="D99" s="21"/>
      <c r="E99" s="22"/>
      <c r="F99" s="20" t="str">
        <f>I95</f>
        <v>19</v>
      </c>
      <c r="G99" s="21"/>
      <c r="H99" s="22"/>
      <c r="I99" s="219"/>
      <c r="J99" s="220"/>
      <c r="K99" s="221"/>
      <c r="L99" s="20" t="s">
        <v>9</v>
      </c>
      <c r="M99" s="21"/>
      <c r="N99" s="22"/>
      <c r="O99" s="320"/>
      <c r="P99" s="321"/>
      <c r="Q99" s="322"/>
      <c r="R99" s="231"/>
      <c r="S99" s="102"/>
      <c r="T99" s="215" t="str">
        <f>VLOOKUP(AP99,area_15_m2_2,2)&amp;"・"&amp;VLOOKUP(AP99,area_15_m2_2,4)</f>
        <v>肥塚・西野</v>
      </c>
      <c r="U99" s="216"/>
      <c r="V99" s="20" t="str">
        <f>AB91</f>
        <v>13</v>
      </c>
      <c r="W99" s="21"/>
      <c r="X99" s="22"/>
      <c r="Y99" s="20" t="str">
        <f>AB95</f>
        <v>21</v>
      </c>
      <c r="Z99" s="21"/>
      <c r="AA99" s="22"/>
      <c r="AB99" s="219"/>
      <c r="AC99" s="220"/>
      <c r="AD99" s="221"/>
      <c r="AE99" s="20" t="s">
        <v>7</v>
      </c>
      <c r="AF99" s="21"/>
      <c r="AG99" s="22"/>
      <c r="AH99" s="320"/>
      <c r="AI99" s="321"/>
      <c r="AJ99" s="322"/>
      <c r="AK99" s="231"/>
      <c r="AL99" s="142"/>
      <c r="AN99" s="235">
        <v>11</v>
      </c>
      <c r="AP99" s="235">
        <v>12</v>
      </c>
      <c r="AR99" s="44"/>
      <c r="AS99" s="44"/>
      <c r="AT99" s="44"/>
      <c r="AU99" s="44"/>
      <c r="AV99" s="44"/>
      <c r="AX99" s="67"/>
      <c r="AY99" s="67"/>
      <c r="BA99" s="69"/>
      <c r="BB99" s="69"/>
    </row>
    <row r="100" spans="1:54" s="143" customFormat="1" ht="8.25" customHeight="1">
      <c r="A100" s="217"/>
      <c r="B100" s="218"/>
      <c r="C100" s="23"/>
      <c r="D100" s="5"/>
      <c r="E100" s="24"/>
      <c r="F100" s="23"/>
      <c r="G100" s="5"/>
      <c r="H100" s="24"/>
      <c r="I100" s="222"/>
      <c r="J100" s="223"/>
      <c r="K100" s="224"/>
      <c r="L100" s="23"/>
      <c r="M100" s="5"/>
      <c r="N100" s="24"/>
      <c r="O100" s="323"/>
      <c r="P100" s="324"/>
      <c r="Q100" s="325"/>
      <c r="R100" s="232"/>
      <c r="S100" s="102"/>
      <c r="T100" s="217"/>
      <c r="U100" s="218"/>
      <c r="V100" s="23"/>
      <c r="W100" s="5"/>
      <c r="X100" s="24"/>
      <c r="Y100" s="23"/>
      <c r="Z100" s="5"/>
      <c r="AA100" s="24"/>
      <c r="AB100" s="222"/>
      <c r="AC100" s="223"/>
      <c r="AD100" s="224"/>
      <c r="AE100" s="23"/>
      <c r="AF100" s="5"/>
      <c r="AG100" s="24"/>
      <c r="AH100" s="323"/>
      <c r="AI100" s="324"/>
      <c r="AJ100" s="325"/>
      <c r="AK100" s="232"/>
      <c r="AL100" s="142"/>
      <c r="AN100" s="235"/>
      <c r="AP100" s="235"/>
      <c r="AR100" s="44"/>
      <c r="AS100" s="44"/>
      <c r="AT100" s="44"/>
      <c r="AU100" s="44"/>
      <c r="AV100" s="44"/>
      <c r="AX100" s="67"/>
      <c r="AY100" s="67"/>
      <c r="BA100" s="69"/>
      <c r="BB100" s="69"/>
    </row>
    <row r="101" spans="1:54" s="143" customFormat="1" ht="8.25" customHeight="1">
      <c r="A101" s="236" t="str">
        <f>IF(VLOOKUP(AN101,area_15_m2_2,3)=VLOOKUP(AN101,area_15_m2_2,5),"("&amp;VLOOKUP(AN101,area_15_m2_2,3)&amp;")","("&amp;VLOOKUP(AN101,area_15_m2_2,3)&amp;"・"&amp;VLOOKUP(AN101,area_15_m2_2,5)&amp;")")</f>
        <v>(市立千葉高校・昭和秀英高校)</v>
      </c>
      <c r="B101" s="237"/>
      <c r="C101" s="23"/>
      <c r="D101" s="5"/>
      <c r="E101" s="24"/>
      <c r="F101" s="23"/>
      <c r="G101" s="5"/>
      <c r="H101" s="24"/>
      <c r="I101" s="222"/>
      <c r="J101" s="223"/>
      <c r="K101" s="224"/>
      <c r="L101" s="23"/>
      <c r="M101" s="5"/>
      <c r="N101" s="24"/>
      <c r="O101" s="323"/>
      <c r="P101" s="324"/>
      <c r="Q101" s="325"/>
      <c r="R101" s="232"/>
      <c r="S101" s="102"/>
      <c r="T101" s="236" t="str">
        <f>IF(VLOOKUP(AP101,area_15_m2_2,3)=VLOOKUP(AP101,area_15_m2_2,5),"("&amp;VLOOKUP(AP101,area_15_m2_2,3)&amp;")","("&amp;VLOOKUP(AP101,area_15_m2_2,3)&amp;"・"&amp;VLOOKUP(AP101,area_15_m2_2,5)&amp;")")</f>
        <v>(松戸六実高校)</v>
      </c>
      <c r="U101" s="237"/>
      <c r="V101" s="23"/>
      <c r="W101" s="5"/>
      <c r="X101" s="24"/>
      <c r="Y101" s="23"/>
      <c r="Z101" s="5"/>
      <c r="AA101" s="24"/>
      <c r="AB101" s="222"/>
      <c r="AC101" s="223"/>
      <c r="AD101" s="224"/>
      <c r="AE101" s="23"/>
      <c r="AF101" s="5"/>
      <c r="AG101" s="24"/>
      <c r="AH101" s="323"/>
      <c r="AI101" s="324"/>
      <c r="AJ101" s="325"/>
      <c r="AK101" s="232"/>
      <c r="AL101" s="142"/>
      <c r="AN101" s="235">
        <v>11</v>
      </c>
      <c r="AP101" s="235">
        <v>12</v>
      </c>
      <c r="AR101" s="44"/>
      <c r="AS101" s="44"/>
      <c r="AT101" s="44"/>
      <c r="AU101" s="44"/>
      <c r="AV101" s="44"/>
      <c r="AX101" s="67"/>
      <c r="AY101" s="67"/>
      <c r="BA101" s="69"/>
      <c r="BB101" s="69"/>
    </row>
    <row r="102" spans="1:54" s="143" customFormat="1" ht="8.25" customHeight="1">
      <c r="A102" s="265"/>
      <c r="B102" s="237"/>
      <c r="C102" s="23"/>
      <c r="D102" s="26"/>
      <c r="E102" s="24"/>
      <c r="F102" s="23"/>
      <c r="G102" s="26"/>
      <c r="H102" s="24"/>
      <c r="I102" s="262"/>
      <c r="J102" s="263"/>
      <c r="K102" s="264"/>
      <c r="L102" s="23"/>
      <c r="M102" s="26"/>
      <c r="N102" s="24"/>
      <c r="O102" s="329"/>
      <c r="P102" s="330"/>
      <c r="Q102" s="331"/>
      <c r="R102" s="232"/>
      <c r="S102" s="102"/>
      <c r="T102" s="265"/>
      <c r="U102" s="237"/>
      <c r="V102" s="23"/>
      <c r="W102" s="26"/>
      <c r="X102" s="24"/>
      <c r="Y102" s="23"/>
      <c r="Z102" s="26"/>
      <c r="AA102" s="24"/>
      <c r="AB102" s="262"/>
      <c r="AC102" s="263"/>
      <c r="AD102" s="264"/>
      <c r="AE102" s="23"/>
      <c r="AF102" s="26"/>
      <c r="AG102" s="24"/>
      <c r="AH102" s="329"/>
      <c r="AI102" s="330"/>
      <c r="AJ102" s="331"/>
      <c r="AK102" s="232"/>
      <c r="AL102" s="142"/>
      <c r="AN102" s="240"/>
      <c r="AP102" s="240"/>
      <c r="AR102" s="44"/>
      <c r="AS102" s="44"/>
      <c r="AT102" s="44"/>
      <c r="AU102" s="44"/>
      <c r="AV102" s="44"/>
      <c r="AX102" s="67"/>
      <c r="AY102" s="67"/>
      <c r="BA102" s="69"/>
      <c r="BB102" s="69"/>
    </row>
    <row r="103" spans="1:54" s="143" customFormat="1" ht="8.25" customHeight="1">
      <c r="A103" s="215" t="str">
        <f>VLOOKUP(AN103,area_15_m2_2,2)&amp;"・"&amp;VLOOKUP(AN103,area_15_m2_2,4)</f>
        <v>鈴木・岡田</v>
      </c>
      <c r="B103" s="216"/>
      <c r="C103" s="20" t="str">
        <f>L91</f>
        <v>18</v>
      </c>
      <c r="D103" s="21"/>
      <c r="E103" s="22"/>
      <c r="F103" s="20" t="str">
        <f>L95</f>
        <v>12</v>
      </c>
      <c r="G103" s="21"/>
      <c r="H103" s="22"/>
      <c r="I103" s="20" t="str">
        <f>L99</f>
        <v>5</v>
      </c>
      <c r="J103" s="21"/>
      <c r="K103" s="22"/>
      <c r="L103" s="219"/>
      <c r="M103" s="220"/>
      <c r="N103" s="221"/>
      <c r="O103" s="320"/>
      <c r="P103" s="321"/>
      <c r="Q103" s="322"/>
      <c r="R103" s="231"/>
      <c r="S103" s="102"/>
      <c r="T103" s="215" t="str">
        <f>VLOOKUP(AP103,area_15_m2_2,2)&amp;"・"&amp;VLOOKUP(AP103,area_15_m2_2,4)</f>
        <v>伊藤・古閑</v>
      </c>
      <c r="U103" s="216"/>
      <c r="V103" s="20" t="str">
        <f>AE91</f>
        <v>20</v>
      </c>
      <c r="W103" s="21"/>
      <c r="X103" s="22"/>
      <c r="Y103" s="20" t="str">
        <f>AE95</f>
        <v>14</v>
      </c>
      <c r="Z103" s="21"/>
      <c r="AA103" s="22"/>
      <c r="AB103" s="20" t="str">
        <f>AE99</f>
        <v>7</v>
      </c>
      <c r="AC103" s="21"/>
      <c r="AD103" s="22"/>
      <c r="AE103" s="219"/>
      <c r="AF103" s="220"/>
      <c r="AG103" s="221"/>
      <c r="AH103" s="320"/>
      <c r="AI103" s="321"/>
      <c r="AJ103" s="322"/>
      <c r="AK103" s="231"/>
      <c r="AL103" s="142"/>
      <c r="AN103" s="234">
        <v>6</v>
      </c>
      <c r="AP103" s="234">
        <v>5</v>
      </c>
      <c r="AR103" s="44"/>
      <c r="AS103" s="44"/>
      <c r="AT103" s="44"/>
      <c r="AU103" s="44"/>
      <c r="AV103" s="44"/>
      <c r="AX103" s="67"/>
      <c r="AY103" s="67"/>
      <c r="BA103" s="69"/>
      <c r="BB103" s="69"/>
    </row>
    <row r="104" spans="1:54" s="143" customFormat="1" ht="8.25" customHeight="1">
      <c r="A104" s="217"/>
      <c r="B104" s="218"/>
      <c r="C104" s="23"/>
      <c r="D104" s="5"/>
      <c r="E104" s="24"/>
      <c r="F104" s="23"/>
      <c r="G104" s="5"/>
      <c r="H104" s="24"/>
      <c r="I104" s="23"/>
      <c r="J104" s="5"/>
      <c r="K104" s="24"/>
      <c r="L104" s="222"/>
      <c r="M104" s="223"/>
      <c r="N104" s="224"/>
      <c r="O104" s="323"/>
      <c r="P104" s="324"/>
      <c r="Q104" s="325"/>
      <c r="R104" s="232"/>
      <c r="T104" s="217"/>
      <c r="U104" s="218"/>
      <c r="V104" s="23"/>
      <c r="W104" s="5"/>
      <c r="X104" s="24"/>
      <c r="Y104" s="23"/>
      <c r="Z104" s="5"/>
      <c r="AA104" s="24"/>
      <c r="AB104" s="23"/>
      <c r="AC104" s="5"/>
      <c r="AD104" s="24"/>
      <c r="AE104" s="222"/>
      <c r="AF104" s="223"/>
      <c r="AG104" s="224"/>
      <c r="AH104" s="323"/>
      <c r="AI104" s="324"/>
      <c r="AJ104" s="325"/>
      <c r="AK104" s="232"/>
      <c r="AL104" s="142"/>
      <c r="AN104" s="235"/>
      <c r="AP104" s="235"/>
      <c r="AR104" s="44"/>
      <c r="AS104" s="44"/>
      <c r="AT104" s="44"/>
      <c r="AU104" s="44"/>
      <c r="AV104" s="44"/>
      <c r="AX104" s="67"/>
      <c r="AY104" s="67"/>
      <c r="BA104" s="69"/>
      <c r="BB104" s="69"/>
    </row>
    <row r="105" spans="1:54" s="143" customFormat="1" ht="8.25" customHeight="1">
      <c r="A105" s="236" t="str">
        <f>IF(VLOOKUP(AN105,area_15_m2_2,3)=VLOOKUP(AN105,area_15_m2_2,5),"("&amp;VLOOKUP(AN105,area_15_m2_2,3)&amp;")","("&amp;VLOOKUP(AN105,area_15_m2_2,3)&amp;"・"&amp;VLOOKUP(AN105,area_15_m2_2,5)&amp;")")</f>
        <v>(Blue)</v>
      </c>
      <c r="B105" s="237"/>
      <c r="C105" s="23"/>
      <c r="D105" s="5"/>
      <c r="E105" s="24"/>
      <c r="F105" s="23"/>
      <c r="G105" s="5"/>
      <c r="H105" s="24"/>
      <c r="I105" s="23"/>
      <c r="J105" s="5"/>
      <c r="K105" s="24"/>
      <c r="L105" s="222"/>
      <c r="M105" s="223"/>
      <c r="N105" s="224"/>
      <c r="O105" s="323"/>
      <c r="P105" s="324"/>
      <c r="Q105" s="325"/>
      <c r="R105" s="232"/>
      <c r="T105" s="236" t="str">
        <f>IF(VLOOKUP(AP105,area_15_m2_2,3)=VLOOKUP(AP105,area_15_m2_2,5),"("&amp;VLOOKUP(AP105,area_15_m2_2,3)&amp;")","("&amp;VLOOKUP(AP105,area_15_m2_2,3)&amp;"・"&amp;VLOOKUP(AP105,area_15_m2_2,5)&amp;")")</f>
        <v>(Blue)</v>
      </c>
      <c r="U105" s="237"/>
      <c r="V105" s="23"/>
      <c r="W105" s="5"/>
      <c r="X105" s="24"/>
      <c r="Y105" s="23"/>
      <c r="Z105" s="5"/>
      <c r="AA105" s="24"/>
      <c r="AB105" s="23"/>
      <c r="AC105" s="5"/>
      <c r="AD105" s="24"/>
      <c r="AE105" s="222"/>
      <c r="AF105" s="223"/>
      <c r="AG105" s="224"/>
      <c r="AH105" s="323"/>
      <c r="AI105" s="324"/>
      <c r="AJ105" s="325"/>
      <c r="AK105" s="232"/>
      <c r="AL105" s="142"/>
      <c r="AN105" s="235">
        <v>6</v>
      </c>
      <c r="AP105" s="235">
        <v>5</v>
      </c>
      <c r="AR105" s="44"/>
      <c r="AS105" s="44"/>
      <c r="AT105" s="44"/>
      <c r="AU105" s="44"/>
      <c r="AV105" s="44"/>
      <c r="AX105" s="67"/>
      <c r="AY105" s="67"/>
      <c r="BA105" s="69"/>
      <c r="BB105" s="69"/>
    </row>
    <row r="106" spans="1:54" s="143" customFormat="1" ht="8.25" customHeight="1" thickBot="1">
      <c r="A106" s="238"/>
      <c r="B106" s="239"/>
      <c r="C106" s="28"/>
      <c r="D106" s="29"/>
      <c r="E106" s="30"/>
      <c r="F106" s="28"/>
      <c r="G106" s="29"/>
      <c r="H106" s="30"/>
      <c r="I106" s="28"/>
      <c r="J106" s="29"/>
      <c r="K106" s="30"/>
      <c r="L106" s="225"/>
      <c r="M106" s="226"/>
      <c r="N106" s="227"/>
      <c r="O106" s="326"/>
      <c r="P106" s="327"/>
      <c r="Q106" s="328"/>
      <c r="R106" s="233"/>
      <c r="T106" s="238"/>
      <c r="U106" s="239"/>
      <c r="V106" s="28"/>
      <c r="W106" s="29"/>
      <c r="X106" s="30"/>
      <c r="Y106" s="28"/>
      <c r="Z106" s="29"/>
      <c r="AA106" s="30"/>
      <c r="AB106" s="28"/>
      <c r="AC106" s="29"/>
      <c r="AD106" s="30"/>
      <c r="AE106" s="225"/>
      <c r="AF106" s="226"/>
      <c r="AG106" s="227"/>
      <c r="AH106" s="326"/>
      <c r="AI106" s="327"/>
      <c r="AJ106" s="328"/>
      <c r="AK106" s="233"/>
      <c r="AL106" s="142"/>
      <c r="AN106" s="240"/>
      <c r="AP106" s="240"/>
      <c r="AR106" s="44"/>
      <c r="AS106" s="44"/>
      <c r="AT106" s="44"/>
      <c r="AU106" s="44"/>
      <c r="AV106" s="44"/>
      <c r="AX106" s="67"/>
      <c r="AY106" s="67"/>
      <c r="BA106" s="69"/>
      <c r="BB106" s="69"/>
    </row>
    <row r="107" spans="1:54" s="143" customFormat="1" ht="8.25" customHeight="1">
      <c r="A107" s="43"/>
      <c r="B107" s="43"/>
      <c r="C107" s="42"/>
      <c r="D107" s="42"/>
      <c r="E107" s="42"/>
      <c r="F107" s="42"/>
      <c r="G107" s="42"/>
      <c r="H107" s="42"/>
      <c r="I107" s="42"/>
      <c r="J107" s="146"/>
      <c r="K107" s="146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2"/>
      <c r="AR107" s="44"/>
      <c r="AS107" s="44"/>
      <c r="AT107" s="44"/>
      <c r="AU107" s="44"/>
      <c r="AV107" s="44"/>
      <c r="AX107" s="67"/>
      <c r="AY107" s="67"/>
      <c r="BA107" s="69"/>
      <c r="BB107" s="69"/>
    </row>
    <row r="108" spans="1:54" s="143" customFormat="1" ht="8.25" customHeight="1">
      <c r="A108" s="241" t="s">
        <v>426</v>
      </c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2"/>
      <c r="AR108" s="44"/>
      <c r="AS108" s="44"/>
      <c r="AT108" s="44"/>
      <c r="AU108" s="44"/>
      <c r="AV108" s="44"/>
      <c r="AX108" s="67"/>
      <c r="AY108" s="67"/>
      <c r="BA108" s="69"/>
      <c r="BB108" s="69"/>
    </row>
    <row r="109" spans="1:54" s="143" customFormat="1" ht="8.25" customHeight="1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2"/>
      <c r="AR109" s="44"/>
      <c r="AS109" s="44"/>
      <c r="AT109" s="44"/>
      <c r="AU109" s="44"/>
      <c r="AV109" s="44"/>
      <c r="AX109" s="67"/>
      <c r="AY109" s="67"/>
      <c r="BA109" s="69"/>
      <c r="BB109" s="69"/>
    </row>
    <row r="110" spans="1:54" s="143" customFormat="1" ht="8.25" customHeight="1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2"/>
      <c r="AR110" s="44"/>
      <c r="AS110" s="44"/>
      <c r="AT110" s="44"/>
      <c r="AU110" s="44"/>
      <c r="AV110" s="44"/>
      <c r="AX110" s="67"/>
      <c r="AY110" s="67"/>
      <c r="BA110" s="69"/>
      <c r="BB110" s="69"/>
    </row>
    <row r="111" spans="1:54" s="143" customFormat="1" ht="8.25" customHeight="1">
      <c r="A111" s="63"/>
      <c r="B111" s="63"/>
      <c r="C111" s="63"/>
      <c r="D111" s="63"/>
      <c r="E111" s="63"/>
      <c r="F111" s="63"/>
      <c r="G111" s="63"/>
      <c r="H111" s="63"/>
      <c r="I111" s="39"/>
      <c r="J111" s="40"/>
      <c r="K111" s="40"/>
      <c r="L111" s="40"/>
      <c r="M111" s="40"/>
      <c r="N111" s="40"/>
      <c r="O111" s="40"/>
      <c r="P111" s="40"/>
      <c r="Q111" s="141"/>
      <c r="R111" s="141"/>
      <c r="S111" s="141"/>
      <c r="T111" s="112"/>
      <c r="U111" s="116"/>
      <c r="V111" s="116"/>
      <c r="W111" s="116"/>
      <c r="X111" s="116"/>
      <c r="Y111" s="116"/>
      <c r="Z111" s="116"/>
      <c r="AA111" s="116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2"/>
      <c r="AR111" s="44"/>
      <c r="AS111" s="44"/>
      <c r="AT111" s="44"/>
      <c r="AU111" s="44"/>
      <c r="AV111" s="44"/>
      <c r="AX111" s="67"/>
      <c r="AY111" s="67"/>
      <c r="BA111" s="69"/>
      <c r="BB111" s="69"/>
    </row>
    <row r="112" spans="1:54" s="143" customFormat="1" ht="8.25" customHeight="1">
      <c r="A112" s="63"/>
      <c r="B112" s="63"/>
      <c r="C112" s="63"/>
      <c r="D112" s="63"/>
      <c r="E112" s="63"/>
      <c r="F112" s="63"/>
      <c r="G112" s="63"/>
      <c r="H112" s="63"/>
      <c r="I112" s="41"/>
      <c r="J112" s="40"/>
      <c r="K112" s="40"/>
      <c r="L112" s="40"/>
      <c r="M112" s="40"/>
      <c r="N112" s="40"/>
      <c r="O112" s="40"/>
      <c r="P112" s="40"/>
      <c r="Q112" s="141"/>
      <c r="R112" s="141"/>
      <c r="S112" s="141"/>
      <c r="T112" s="112"/>
      <c r="U112" s="116"/>
      <c r="V112" s="116"/>
      <c r="W112" s="116"/>
      <c r="X112" s="116"/>
      <c r="Y112" s="116"/>
      <c r="Z112" s="116"/>
      <c r="AA112" s="116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2"/>
      <c r="AR112" s="44"/>
      <c r="AS112" s="44"/>
      <c r="AT112" s="44"/>
      <c r="AU112" s="44"/>
      <c r="AV112" s="44"/>
      <c r="AX112" s="67"/>
      <c r="AY112" s="67"/>
      <c r="BA112" s="69"/>
      <c r="BB112" s="69"/>
    </row>
    <row r="113" spans="1:54" s="143" customFormat="1" ht="8.25" customHeight="1">
      <c r="A113" s="147"/>
      <c r="B113" s="147"/>
      <c r="C113" s="36"/>
      <c r="D113" s="33"/>
      <c r="E113" s="33"/>
      <c r="F113" s="377" t="s">
        <v>433</v>
      </c>
      <c r="G113" s="377"/>
      <c r="H113" s="377"/>
      <c r="I113" s="377"/>
      <c r="J113" s="377"/>
      <c r="K113" s="377"/>
      <c r="L113" s="70"/>
      <c r="M113" s="70"/>
      <c r="N113" s="71"/>
      <c r="O113" s="141"/>
      <c r="P113" s="141"/>
      <c r="Q113" s="141"/>
      <c r="R113" s="102"/>
      <c r="S113" s="32"/>
      <c r="T113" s="123"/>
      <c r="U113" s="116"/>
      <c r="V113" s="109"/>
      <c r="W113" s="109"/>
      <c r="X113" s="109"/>
      <c r="Y113" s="106"/>
      <c r="Z113" s="106"/>
      <c r="AA113" s="106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2"/>
      <c r="AR113" s="44"/>
      <c r="AS113" s="44"/>
      <c r="AT113" s="44"/>
      <c r="AU113" s="44"/>
      <c r="AV113" s="44"/>
      <c r="AX113" s="67"/>
      <c r="AY113" s="67"/>
      <c r="BA113" s="69"/>
      <c r="BB113" s="69"/>
    </row>
    <row r="114" spans="1:54" s="143" customFormat="1" ht="8.25" customHeight="1">
      <c r="A114" s="147"/>
      <c r="B114" s="38"/>
      <c r="C114" s="37"/>
      <c r="D114" s="147"/>
      <c r="E114" s="147"/>
      <c r="F114" s="147"/>
      <c r="G114" s="147"/>
      <c r="H114" s="147"/>
      <c r="I114" s="141"/>
      <c r="J114" s="141"/>
      <c r="K114" s="141"/>
      <c r="L114" s="141"/>
      <c r="M114" s="72"/>
      <c r="N114" s="73"/>
      <c r="O114" s="141"/>
      <c r="P114" s="141"/>
      <c r="Q114" s="141"/>
      <c r="R114" s="102"/>
      <c r="S114" s="32"/>
      <c r="T114" s="123"/>
      <c r="U114" s="116"/>
      <c r="V114" s="109"/>
      <c r="W114" s="109"/>
      <c r="X114" s="109"/>
      <c r="Y114" s="106"/>
      <c r="Z114" s="106"/>
      <c r="AA114" s="106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2"/>
      <c r="AR114" s="44"/>
      <c r="AS114" s="44"/>
      <c r="AT114" s="44"/>
      <c r="AU114" s="44"/>
      <c r="AV114" s="44"/>
      <c r="AX114" s="67"/>
      <c r="AY114" s="67"/>
      <c r="BA114" s="69"/>
      <c r="BB114" s="69"/>
    </row>
    <row r="115" spans="1:54" s="143" customFormat="1" ht="8.25" customHeight="1">
      <c r="A115" s="147"/>
      <c r="B115" s="378" t="s">
        <v>203</v>
      </c>
      <c r="C115" s="377"/>
      <c r="D115" s="377"/>
      <c r="E115" s="379"/>
      <c r="F115" s="32"/>
      <c r="G115" s="32"/>
      <c r="H115" s="32"/>
      <c r="I115" s="147"/>
      <c r="J115" s="147"/>
      <c r="K115" s="147"/>
      <c r="L115" s="378" t="s">
        <v>205</v>
      </c>
      <c r="M115" s="377"/>
      <c r="N115" s="377"/>
      <c r="O115" s="377"/>
      <c r="P115" s="377"/>
      <c r="Q115" s="379"/>
      <c r="R115" s="32"/>
      <c r="S115" s="32"/>
      <c r="T115" s="123"/>
      <c r="U115" s="112"/>
      <c r="V115" s="112"/>
      <c r="W115" s="112"/>
      <c r="X115" s="112"/>
      <c r="Y115" s="106"/>
      <c r="Z115" s="106"/>
      <c r="AA115" s="106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2"/>
      <c r="AR115" s="44"/>
      <c r="AS115" s="44"/>
      <c r="AT115" s="44"/>
      <c r="AU115" s="44"/>
      <c r="AV115" s="44"/>
      <c r="AX115" s="67"/>
      <c r="AY115" s="67"/>
      <c r="BA115" s="69"/>
      <c r="BB115" s="69"/>
    </row>
    <row r="116" spans="1:54" s="143" customFormat="1" ht="8.25" customHeight="1">
      <c r="A116" s="142"/>
      <c r="B116" s="144"/>
      <c r="C116" s="74"/>
      <c r="D116" s="74"/>
      <c r="E116" s="75"/>
      <c r="F116" s="142"/>
      <c r="G116" s="142"/>
      <c r="H116" s="142"/>
      <c r="I116" s="142"/>
      <c r="J116" s="142"/>
      <c r="K116" s="142"/>
      <c r="L116" s="144"/>
      <c r="M116" s="142"/>
      <c r="N116" s="142"/>
      <c r="O116" s="142"/>
      <c r="P116" s="142"/>
      <c r="Q116" s="75"/>
      <c r="R116" s="142"/>
      <c r="S116" s="102"/>
      <c r="T116" s="112"/>
      <c r="U116" s="116"/>
      <c r="V116" s="109"/>
      <c r="W116" s="109"/>
      <c r="X116" s="109"/>
      <c r="Y116" s="106"/>
      <c r="Z116" s="106"/>
      <c r="AA116" s="106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2"/>
      <c r="AR116" s="44"/>
      <c r="AS116" s="44"/>
      <c r="AT116" s="44"/>
      <c r="AU116" s="44"/>
      <c r="AV116" s="44"/>
      <c r="AX116" s="67"/>
      <c r="AY116" s="67"/>
      <c r="BA116" s="69"/>
      <c r="BB116" s="69"/>
    </row>
    <row r="117" spans="1:54" s="143" customFormat="1" ht="8.25" customHeight="1">
      <c r="A117" s="243" t="s">
        <v>427</v>
      </c>
      <c r="B117" s="243"/>
      <c r="C117" s="243" t="s">
        <v>428</v>
      </c>
      <c r="D117" s="243"/>
      <c r="E117" s="243"/>
      <c r="F117" s="243"/>
      <c r="G117" s="243"/>
      <c r="H117" s="243"/>
      <c r="I117" s="243" t="s">
        <v>429</v>
      </c>
      <c r="J117" s="243"/>
      <c r="K117" s="243"/>
      <c r="L117" s="243"/>
      <c r="M117" s="243"/>
      <c r="N117" s="243"/>
      <c r="O117" s="243" t="s">
        <v>430</v>
      </c>
      <c r="P117" s="243"/>
      <c r="Q117" s="243"/>
      <c r="R117" s="243"/>
      <c r="S117" s="102"/>
      <c r="T117" s="124"/>
      <c r="U117" s="124"/>
      <c r="V117" s="124"/>
      <c r="W117" s="124"/>
      <c r="X117" s="124"/>
      <c r="Y117" s="124"/>
      <c r="Z117" s="124"/>
      <c r="AA117" s="124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2"/>
      <c r="AR117" s="44"/>
      <c r="AS117" s="44"/>
      <c r="AT117" s="44"/>
      <c r="AU117" s="44"/>
      <c r="AV117" s="44"/>
      <c r="AX117" s="67"/>
      <c r="AY117" s="67"/>
      <c r="BA117" s="69"/>
      <c r="BB117" s="69"/>
    </row>
    <row r="118" spans="1:54" s="143" customFormat="1" ht="8.25" customHeight="1">
      <c r="A118" s="243"/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102"/>
      <c r="T118" s="124"/>
      <c r="U118" s="124"/>
      <c r="V118" s="124"/>
      <c r="W118" s="124"/>
      <c r="X118" s="124"/>
      <c r="Y118" s="124"/>
      <c r="Z118" s="124"/>
      <c r="AA118" s="124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2"/>
      <c r="AR118" s="44"/>
      <c r="AS118" s="44"/>
      <c r="AT118" s="44"/>
      <c r="AU118" s="44"/>
      <c r="AV118" s="44"/>
      <c r="AX118" s="67"/>
      <c r="AY118" s="67"/>
      <c r="BA118" s="69"/>
      <c r="BB118" s="69"/>
    </row>
    <row r="119" spans="1:54" s="143" customFormat="1" ht="8.25" customHeight="1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02"/>
      <c r="T119" s="147"/>
      <c r="U119" s="147"/>
      <c r="V119" s="147"/>
      <c r="W119" s="147"/>
      <c r="X119" s="147"/>
      <c r="Y119" s="147"/>
      <c r="Z119" s="147"/>
      <c r="AA119" s="147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2"/>
      <c r="AR119" s="44"/>
      <c r="AS119" s="44"/>
      <c r="AT119" s="44"/>
      <c r="AU119" s="44"/>
      <c r="AV119" s="44"/>
      <c r="AX119" s="67"/>
      <c r="AY119" s="67"/>
      <c r="BA119" s="69"/>
      <c r="BB119" s="69"/>
    </row>
    <row r="120" spans="1:54" s="99" customFormat="1" ht="8.2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102"/>
      <c r="T120" s="100"/>
      <c r="U120" s="100"/>
      <c r="V120" s="100"/>
      <c r="W120" s="100"/>
      <c r="X120" s="100"/>
      <c r="Y120" s="100"/>
      <c r="Z120" s="100"/>
      <c r="AA120" s="100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98"/>
      <c r="AR120" s="44"/>
      <c r="AS120" s="44"/>
      <c r="AT120" s="44"/>
      <c r="AU120" s="44"/>
      <c r="AV120" s="44"/>
      <c r="AX120" s="67"/>
      <c r="AY120" s="67"/>
      <c r="BA120" s="69"/>
      <c r="BB120" s="69"/>
    </row>
    <row r="121" spans="1:54" s="113" customFormat="1" ht="8.25" customHeight="1">
      <c r="A121" s="241" t="s">
        <v>143</v>
      </c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4"/>
      <c r="AN121" s="44"/>
      <c r="AO121" s="44"/>
      <c r="AP121" s="44"/>
      <c r="AQ121" s="44"/>
      <c r="AR121" s="44"/>
      <c r="AT121" s="67"/>
      <c r="AU121" s="67"/>
      <c r="AW121" s="69"/>
      <c r="AX121" s="69"/>
    </row>
    <row r="122" spans="1:54" s="113" customFormat="1" ht="8.25" customHeight="1">
      <c r="A122" s="241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4"/>
      <c r="AN122" s="44"/>
      <c r="AO122" s="44"/>
      <c r="AP122" s="44"/>
      <c r="AQ122" s="44"/>
      <c r="AR122" s="44"/>
      <c r="AT122" s="67"/>
      <c r="AU122" s="67"/>
      <c r="AW122" s="69"/>
      <c r="AX122" s="69"/>
    </row>
    <row r="123" spans="1:54" s="113" customFormat="1" ht="8.25" customHeight="1">
      <c r="A123" s="241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4"/>
      <c r="AN123" s="44"/>
      <c r="AO123" s="44"/>
      <c r="AP123" s="44"/>
      <c r="AQ123" s="44"/>
      <c r="AR123" s="44"/>
      <c r="AT123" s="67"/>
      <c r="AU123" s="67"/>
      <c r="AW123" s="69"/>
      <c r="AX123" s="69"/>
    </row>
    <row r="124" spans="1:54" s="113" customFormat="1" ht="8.25" customHeight="1">
      <c r="A124" s="242" t="s">
        <v>58</v>
      </c>
      <c r="B124" s="243"/>
      <c r="C124" s="42"/>
      <c r="D124" s="42"/>
      <c r="E124" s="376">
        <v>24</v>
      </c>
      <c r="F124" s="376"/>
      <c r="G124" s="42"/>
      <c r="H124" s="42"/>
      <c r="I124" s="248" t="s">
        <v>727</v>
      </c>
      <c r="J124" s="249"/>
      <c r="K124" s="249"/>
      <c r="L124" s="249"/>
      <c r="M124" s="249"/>
      <c r="N124" s="249"/>
      <c r="R124" s="242" t="s">
        <v>30</v>
      </c>
      <c r="S124" s="243"/>
      <c r="T124" s="376">
        <v>25</v>
      </c>
      <c r="U124" s="376"/>
      <c r="V124" s="248" t="s">
        <v>728</v>
      </c>
      <c r="W124" s="249"/>
      <c r="X124" s="249"/>
      <c r="Y124" s="249"/>
      <c r="Z124" s="249"/>
      <c r="AA124" s="249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4"/>
      <c r="AN124" s="44"/>
      <c r="AO124" s="44"/>
      <c r="AP124" s="44"/>
      <c r="AQ124" s="44"/>
      <c r="AR124" s="44"/>
    </row>
    <row r="125" spans="1:54" s="113" customFormat="1" ht="8.25" customHeight="1">
      <c r="A125" s="243"/>
      <c r="B125" s="243"/>
      <c r="C125" s="76"/>
      <c r="D125" s="76"/>
      <c r="E125" s="76"/>
      <c r="F125" s="76"/>
      <c r="G125" s="76"/>
      <c r="H125" s="76"/>
      <c r="I125" s="249"/>
      <c r="J125" s="249"/>
      <c r="K125" s="249"/>
      <c r="L125" s="249"/>
      <c r="M125" s="249"/>
      <c r="N125" s="249"/>
      <c r="O125" s="114"/>
      <c r="P125" s="114"/>
      <c r="Q125" s="114"/>
      <c r="R125" s="243"/>
      <c r="S125" s="243"/>
      <c r="T125" s="33"/>
      <c r="U125" s="33"/>
      <c r="V125" s="249"/>
      <c r="W125" s="249"/>
      <c r="X125" s="249"/>
      <c r="Y125" s="249"/>
      <c r="Z125" s="249"/>
      <c r="AA125" s="249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4"/>
    </row>
    <row r="126" spans="1:54" s="113" customFormat="1" ht="8.25" customHeight="1">
      <c r="A126" s="114"/>
      <c r="B126" s="114"/>
      <c r="C126" s="107"/>
      <c r="D126" s="107"/>
      <c r="E126" s="107"/>
      <c r="F126" s="107"/>
      <c r="G126" s="107"/>
      <c r="H126" s="107"/>
      <c r="I126" s="106"/>
      <c r="J126" s="106"/>
      <c r="K126" s="106"/>
      <c r="L126" s="106"/>
      <c r="M126" s="106"/>
      <c r="N126" s="106"/>
      <c r="O126" s="114"/>
      <c r="P126" s="114"/>
      <c r="Q126" s="114"/>
      <c r="R126" s="114"/>
      <c r="S126" s="114"/>
      <c r="T126" s="108"/>
      <c r="U126" s="108"/>
      <c r="V126" s="106"/>
      <c r="W126" s="106"/>
      <c r="X126" s="106"/>
      <c r="Y126" s="106"/>
      <c r="Z126" s="106"/>
      <c r="AA126" s="106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4"/>
    </row>
    <row r="127" spans="1:54" ht="8.25" customHeight="1">
      <c r="A127" s="374" t="s">
        <v>60</v>
      </c>
      <c r="B127" s="374"/>
      <c r="C127" s="375"/>
      <c r="D127" s="375"/>
      <c r="E127" s="375"/>
      <c r="K127" s="6"/>
      <c r="L127" s="6"/>
      <c r="M127" s="6"/>
      <c r="N127" s="6"/>
      <c r="O127" s="6"/>
      <c r="P127" s="6"/>
      <c r="Q127" s="6"/>
    </row>
    <row r="128" spans="1:54" ht="8.25" customHeight="1">
      <c r="A128" s="374"/>
      <c r="B128" s="374"/>
      <c r="C128" s="375"/>
      <c r="D128" s="375"/>
      <c r="E128" s="375"/>
      <c r="K128" s="6"/>
      <c r="L128" s="6"/>
      <c r="M128" s="6"/>
      <c r="N128" s="6"/>
      <c r="O128" s="6"/>
      <c r="P128" s="6"/>
      <c r="Q128" s="6"/>
    </row>
    <row r="129" spans="1:54" ht="8.25" customHeight="1">
      <c r="A129" s="374"/>
      <c r="B129" s="374"/>
      <c r="C129" s="375"/>
      <c r="D129" s="375"/>
      <c r="E129" s="375"/>
      <c r="K129" s="6"/>
      <c r="L129" s="6"/>
      <c r="M129" s="6"/>
      <c r="N129" s="6"/>
      <c r="O129" s="6"/>
      <c r="P129" s="6"/>
      <c r="Q129" s="6"/>
    </row>
    <row r="130" spans="1:54" s="99" customFormat="1" ht="8.25" customHeight="1" thickBot="1">
      <c r="A130" s="101"/>
      <c r="B130" s="101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102"/>
      <c r="T130" s="100"/>
      <c r="U130" s="100"/>
      <c r="V130" s="100"/>
      <c r="W130" s="100"/>
      <c r="X130" s="100"/>
      <c r="Y130" s="100"/>
      <c r="Z130" s="100"/>
      <c r="AA130" s="100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98"/>
      <c r="AR130" s="44"/>
      <c r="AS130" s="44"/>
      <c r="AT130" s="44"/>
      <c r="AU130" s="44"/>
      <c r="AV130" s="44"/>
      <c r="AX130" s="67"/>
      <c r="AY130" s="67"/>
      <c r="BA130" s="69"/>
      <c r="BB130" s="69"/>
    </row>
    <row r="131" spans="1:54" s="131" customFormat="1" ht="8.25" customHeight="1">
      <c r="A131" s="266" t="s">
        <v>181</v>
      </c>
      <c r="B131" s="267"/>
      <c r="C131" s="272" t="str">
        <f>VLOOKUP(AN135,area_15_m3_2,2)</f>
        <v>樋口</v>
      </c>
      <c r="D131" s="273"/>
      <c r="E131" s="274"/>
      <c r="F131" s="272" t="str">
        <f>VLOOKUP(AN139,area_15_m3_2,2)</f>
        <v>上田</v>
      </c>
      <c r="G131" s="273"/>
      <c r="H131" s="274"/>
      <c r="I131" s="272" t="str">
        <f>VLOOKUP(AN143,area_15_m3_2,2)</f>
        <v>佐々木</v>
      </c>
      <c r="J131" s="273"/>
      <c r="K131" s="274"/>
      <c r="L131" s="305" t="s">
        <v>94</v>
      </c>
      <c r="M131" s="306"/>
      <c r="N131" s="267"/>
      <c r="O131" s="305" t="s">
        <v>2</v>
      </c>
      <c r="P131" s="306"/>
      <c r="Q131" s="317"/>
      <c r="R131" s="126"/>
      <c r="S131" s="102"/>
      <c r="T131" s="266" t="s">
        <v>182</v>
      </c>
      <c r="U131" s="267"/>
      <c r="V131" s="272" t="str">
        <f>VLOOKUP(AP135,area_15_m3_2,2)</f>
        <v>太田</v>
      </c>
      <c r="W131" s="273"/>
      <c r="X131" s="274"/>
      <c r="Y131" s="272" t="str">
        <f>VLOOKUP(AP139,area_15_m3_2,2)</f>
        <v>佐渡谷</v>
      </c>
      <c r="Z131" s="273"/>
      <c r="AA131" s="274"/>
      <c r="AB131" s="272" t="str">
        <f>VLOOKUP(AP143,area_15_m3_2,2)</f>
        <v>内山</v>
      </c>
      <c r="AC131" s="273"/>
      <c r="AD131" s="274"/>
      <c r="AE131" s="272" t="str">
        <f>VLOOKUP(AP147,area_15_m3_2,2)</f>
        <v>後藤</v>
      </c>
      <c r="AF131" s="273"/>
      <c r="AG131" s="274"/>
      <c r="AH131" s="305" t="s">
        <v>183</v>
      </c>
      <c r="AI131" s="306"/>
      <c r="AJ131" s="267"/>
      <c r="AK131" s="280" t="s">
        <v>2</v>
      </c>
      <c r="AL131" s="126"/>
      <c r="AN131" s="234" t="s">
        <v>1</v>
      </c>
      <c r="AP131" s="234" t="s">
        <v>95</v>
      </c>
      <c r="AR131" s="44">
        <v>1</v>
      </c>
      <c r="AS131" s="44" t="s">
        <v>689</v>
      </c>
      <c r="AT131" s="44" t="s">
        <v>646</v>
      </c>
      <c r="AU131" s="44" t="s">
        <v>690</v>
      </c>
      <c r="AV131" s="44" t="s">
        <v>646</v>
      </c>
      <c r="AX131" s="67" t="s">
        <v>405</v>
      </c>
      <c r="AY131" s="67" t="s">
        <v>187</v>
      </c>
      <c r="BA131" s="69"/>
      <c r="BB131" s="69"/>
    </row>
    <row r="132" spans="1:54" s="131" customFormat="1" ht="8.25" customHeight="1">
      <c r="A132" s="268"/>
      <c r="B132" s="269"/>
      <c r="C132" s="275"/>
      <c r="D132" s="276"/>
      <c r="E132" s="259"/>
      <c r="F132" s="275"/>
      <c r="G132" s="276"/>
      <c r="H132" s="259"/>
      <c r="I132" s="275"/>
      <c r="J132" s="276"/>
      <c r="K132" s="259"/>
      <c r="L132" s="307"/>
      <c r="M132" s="308"/>
      <c r="N132" s="269"/>
      <c r="O132" s="307"/>
      <c r="P132" s="308"/>
      <c r="Q132" s="318"/>
      <c r="R132" s="126"/>
      <c r="S132" s="102"/>
      <c r="T132" s="268"/>
      <c r="U132" s="269"/>
      <c r="V132" s="275"/>
      <c r="W132" s="276"/>
      <c r="X132" s="259"/>
      <c r="Y132" s="275"/>
      <c r="Z132" s="276"/>
      <c r="AA132" s="259"/>
      <c r="AB132" s="275"/>
      <c r="AC132" s="276"/>
      <c r="AD132" s="259"/>
      <c r="AE132" s="275"/>
      <c r="AF132" s="276"/>
      <c r="AG132" s="259"/>
      <c r="AH132" s="307"/>
      <c r="AI132" s="308"/>
      <c r="AJ132" s="269"/>
      <c r="AK132" s="281"/>
      <c r="AL132" s="126"/>
      <c r="AN132" s="235"/>
      <c r="AP132" s="235"/>
      <c r="AR132" s="44">
        <v>2</v>
      </c>
      <c r="AS132" s="44" t="s">
        <v>622</v>
      </c>
      <c r="AT132" s="44" t="s">
        <v>545</v>
      </c>
      <c r="AU132" s="44" t="s">
        <v>691</v>
      </c>
      <c r="AV132" s="44" t="s">
        <v>545</v>
      </c>
      <c r="AX132" s="67" t="s">
        <v>184</v>
      </c>
      <c r="AY132" s="67" t="s">
        <v>62</v>
      </c>
      <c r="BA132" s="67" t="str">
        <f>AX131&amp;AX132</f>
        <v>Ｍ３－１</v>
      </c>
      <c r="BB132" s="67" t="str">
        <f>AY131&amp;AY132</f>
        <v>MD03A0001</v>
      </c>
    </row>
    <row r="133" spans="1:54" s="131" customFormat="1" ht="8.25" customHeight="1">
      <c r="A133" s="268"/>
      <c r="B133" s="269"/>
      <c r="C133" s="275" t="str">
        <f>VLOOKUP(AN137,area_15_m3_2,4)</f>
        <v>永松</v>
      </c>
      <c r="D133" s="276"/>
      <c r="E133" s="259"/>
      <c r="F133" s="275" t="str">
        <f>VLOOKUP(AN141,area_15_m3_2,4)</f>
        <v>川﨑</v>
      </c>
      <c r="G133" s="276"/>
      <c r="H133" s="259"/>
      <c r="I133" s="275" t="str">
        <f>VLOOKUP(AN145,area_15_m3_2,4)</f>
        <v>森本</v>
      </c>
      <c r="J133" s="276"/>
      <c r="K133" s="259"/>
      <c r="L133" s="307"/>
      <c r="M133" s="308"/>
      <c r="N133" s="269"/>
      <c r="O133" s="307"/>
      <c r="P133" s="308"/>
      <c r="Q133" s="318"/>
      <c r="R133" s="126"/>
      <c r="S133" s="102"/>
      <c r="T133" s="268"/>
      <c r="U133" s="269"/>
      <c r="V133" s="275" t="str">
        <f>VLOOKUP(AP137,area_15_m3_2,4)</f>
        <v>菅沼</v>
      </c>
      <c r="W133" s="276"/>
      <c r="X133" s="259"/>
      <c r="Y133" s="275" t="str">
        <f>VLOOKUP(AP141,area_15_m3_2,4)</f>
        <v>森</v>
      </c>
      <c r="Z133" s="276"/>
      <c r="AA133" s="259"/>
      <c r="AB133" s="275" t="str">
        <f>VLOOKUP(AP145,area_15_m3_2,4)</f>
        <v>野田</v>
      </c>
      <c r="AC133" s="276"/>
      <c r="AD133" s="259"/>
      <c r="AE133" s="275" t="str">
        <f>VLOOKUP(AP149,area_15_m3_2,4)</f>
        <v>橋本</v>
      </c>
      <c r="AF133" s="276"/>
      <c r="AG133" s="259"/>
      <c r="AH133" s="307"/>
      <c r="AI133" s="308"/>
      <c r="AJ133" s="269"/>
      <c r="AK133" s="281"/>
      <c r="AL133" s="126"/>
      <c r="AN133" s="235"/>
      <c r="AP133" s="235"/>
      <c r="AR133" s="44">
        <v>3</v>
      </c>
      <c r="AS133" s="44" t="s">
        <v>692</v>
      </c>
      <c r="AT133" s="44" t="s">
        <v>693</v>
      </c>
      <c r="AU133" s="44" t="s">
        <v>694</v>
      </c>
      <c r="AV133" s="44" t="s">
        <v>485</v>
      </c>
      <c r="AX133" s="67" t="s">
        <v>3</v>
      </c>
      <c r="AY133" s="67" t="s">
        <v>76</v>
      </c>
      <c r="BA133" s="67" t="str">
        <f>AX131&amp;AX133</f>
        <v>Ｍ３－２</v>
      </c>
      <c r="BB133" s="67" t="str">
        <f>AY131&amp;AY133</f>
        <v>MD03B0001</v>
      </c>
    </row>
    <row r="134" spans="1:54" s="131" customFormat="1" ht="8.25" customHeight="1">
      <c r="A134" s="270"/>
      <c r="B134" s="271"/>
      <c r="C134" s="283"/>
      <c r="D134" s="284"/>
      <c r="E134" s="261"/>
      <c r="F134" s="283"/>
      <c r="G134" s="284"/>
      <c r="H134" s="261"/>
      <c r="I134" s="283"/>
      <c r="J134" s="284"/>
      <c r="K134" s="261"/>
      <c r="L134" s="309"/>
      <c r="M134" s="310"/>
      <c r="N134" s="271"/>
      <c r="O134" s="309"/>
      <c r="P134" s="310"/>
      <c r="Q134" s="319"/>
      <c r="R134" s="126"/>
      <c r="S134" s="102"/>
      <c r="T134" s="270"/>
      <c r="U134" s="271"/>
      <c r="V134" s="283"/>
      <c r="W134" s="284"/>
      <c r="X134" s="261"/>
      <c r="Y134" s="283"/>
      <c r="Z134" s="284"/>
      <c r="AA134" s="261"/>
      <c r="AB134" s="283"/>
      <c r="AC134" s="284"/>
      <c r="AD134" s="261"/>
      <c r="AE134" s="283"/>
      <c r="AF134" s="284"/>
      <c r="AG134" s="261"/>
      <c r="AH134" s="309"/>
      <c r="AI134" s="310"/>
      <c r="AJ134" s="271"/>
      <c r="AK134" s="282"/>
      <c r="AL134" s="126"/>
      <c r="AN134" s="235"/>
      <c r="AP134" s="235"/>
      <c r="AR134" s="44">
        <v>4</v>
      </c>
      <c r="AS134" s="44" t="s">
        <v>695</v>
      </c>
      <c r="AT134" s="44" t="s">
        <v>545</v>
      </c>
      <c r="AU134" s="44" t="s">
        <v>696</v>
      </c>
      <c r="AV134" s="44" t="s">
        <v>545</v>
      </c>
      <c r="AX134" s="67" t="s">
        <v>4</v>
      </c>
      <c r="AY134" s="67" t="s">
        <v>77</v>
      </c>
      <c r="BA134" s="67" t="str">
        <f>AX131&amp;AX134</f>
        <v>Ｍ３－３</v>
      </c>
      <c r="BB134" s="67" t="str">
        <f>AY131&amp;AY134</f>
        <v>MD03B0002</v>
      </c>
    </row>
    <row r="135" spans="1:54" s="131" customFormat="1" ht="8.25" customHeight="1">
      <c r="A135" s="215" t="str">
        <f>VLOOKUP(AN135,area_15_m3_2,2)&amp;"・"&amp;VLOOKUP(AN135,area_15_m3_2,4)</f>
        <v>樋口・永松</v>
      </c>
      <c r="B135" s="216"/>
      <c r="C135" s="219"/>
      <c r="D135" s="220"/>
      <c r="E135" s="221"/>
      <c r="F135" s="20" t="s">
        <v>6</v>
      </c>
      <c r="G135" s="21"/>
      <c r="H135" s="22"/>
      <c r="I135" s="20" t="s">
        <v>47</v>
      </c>
      <c r="J135" s="21"/>
      <c r="K135" s="22"/>
      <c r="L135" s="287"/>
      <c r="M135" s="288"/>
      <c r="N135" s="289"/>
      <c r="O135" s="287"/>
      <c r="P135" s="288"/>
      <c r="Q135" s="296"/>
      <c r="R135" s="126"/>
      <c r="S135" s="102"/>
      <c r="T135" s="215" t="str">
        <f>VLOOKUP(AP135,area_15_m3_2,2)&amp;"・"&amp;VLOOKUP(AP135,area_15_m3_2,4)</f>
        <v>太田・菅沼</v>
      </c>
      <c r="U135" s="216"/>
      <c r="V135" s="219"/>
      <c r="W135" s="220"/>
      <c r="X135" s="221"/>
      <c r="Y135" s="20" t="s">
        <v>8</v>
      </c>
      <c r="Z135" s="21"/>
      <c r="AA135" s="22"/>
      <c r="AB135" s="20" t="s">
        <v>16</v>
      </c>
      <c r="AC135" s="21"/>
      <c r="AD135" s="22"/>
      <c r="AE135" s="20" t="s">
        <v>52</v>
      </c>
      <c r="AF135" s="21"/>
      <c r="AG135" s="22"/>
      <c r="AH135" s="320"/>
      <c r="AI135" s="321"/>
      <c r="AJ135" s="322"/>
      <c r="AK135" s="231"/>
      <c r="AL135" s="126"/>
      <c r="AN135" s="234">
        <v>1</v>
      </c>
      <c r="AP135" s="234">
        <v>2</v>
      </c>
      <c r="AR135" s="44">
        <v>5</v>
      </c>
      <c r="AS135" s="44" t="s">
        <v>595</v>
      </c>
      <c r="AT135" s="44" t="s">
        <v>531</v>
      </c>
      <c r="AU135" s="44" t="s">
        <v>697</v>
      </c>
      <c r="AV135" s="44" t="s">
        <v>698</v>
      </c>
      <c r="AX135" s="67" t="s">
        <v>5</v>
      </c>
      <c r="AY135" s="67" t="s">
        <v>96</v>
      </c>
      <c r="BA135" s="67" t="str">
        <f>AX131&amp;AX135</f>
        <v>Ｍ３－４</v>
      </c>
      <c r="BB135" s="67" t="str">
        <f>AY131&amp;AY135</f>
        <v>MD03C0001</v>
      </c>
    </row>
    <row r="136" spans="1:54" s="131" customFormat="1" ht="8.25" customHeight="1">
      <c r="A136" s="217"/>
      <c r="B136" s="218"/>
      <c r="C136" s="222"/>
      <c r="D136" s="223"/>
      <c r="E136" s="224"/>
      <c r="F136" s="23"/>
      <c r="G136" s="5"/>
      <c r="H136" s="24"/>
      <c r="I136" s="23"/>
      <c r="J136" s="5"/>
      <c r="K136" s="24"/>
      <c r="L136" s="290"/>
      <c r="M136" s="291"/>
      <c r="N136" s="292"/>
      <c r="O136" s="290"/>
      <c r="P136" s="291"/>
      <c r="Q136" s="297"/>
      <c r="R136" s="126"/>
      <c r="S136" s="102"/>
      <c r="T136" s="217"/>
      <c r="U136" s="218"/>
      <c r="V136" s="222"/>
      <c r="W136" s="223"/>
      <c r="X136" s="224"/>
      <c r="Y136" s="23"/>
      <c r="Z136" s="5"/>
      <c r="AA136" s="24"/>
      <c r="AB136" s="23"/>
      <c r="AC136" s="5"/>
      <c r="AD136" s="24"/>
      <c r="AE136" s="23"/>
      <c r="AF136" s="5"/>
      <c r="AG136" s="24"/>
      <c r="AH136" s="323"/>
      <c r="AI136" s="324"/>
      <c r="AJ136" s="325"/>
      <c r="AK136" s="232"/>
      <c r="AL136" s="126"/>
      <c r="AN136" s="235"/>
      <c r="AP136" s="235"/>
      <c r="AR136" s="44">
        <v>6</v>
      </c>
      <c r="AS136" s="44" t="s">
        <v>699</v>
      </c>
      <c r="AT136" s="44" t="s">
        <v>646</v>
      </c>
      <c r="AU136" s="44" t="s">
        <v>700</v>
      </c>
      <c r="AV136" s="44" t="s">
        <v>646</v>
      </c>
      <c r="AX136" s="67" t="s">
        <v>11</v>
      </c>
      <c r="AY136" s="67" t="s">
        <v>97</v>
      </c>
      <c r="BA136" s="67" t="str">
        <f>AX131&amp;AX136</f>
        <v>Ｍ３－５</v>
      </c>
      <c r="BB136" s="67" t="str">
        <f>AY131&amp;AY136</f>
        <v>MD03C0002</v>
      </c>
    </row>
    <row r="137" spans="1:54" s="131" customFormat="1" ht="8.25" customHeight="1">
      <c r="A137" s="258" t="str">
        <f>IF(VLOOKUP(AN137,area_15_m3_2,3)=VLOOKUP(AN137,area_15_m3_2,5),"("&amp;VLOOKUP(AN137,area_15_m3_2,3)&amp;")","("&amp;VLOOKUP(AN137,area_15_m3_2,3)&amp;"・"&amp;VLOOKUP(AN137,area_15_m3_2,5)&amp;")")</f>
        <v>(千葉工業大学)</v>
      </c>
      <c r="B137" s="259"/>
      <c r="C137" s="222"/>
      <c r="D137" s="223"/>
      <c r="E137" s="224"/>
      <c r="F137" s="23"/>
      <c r="G137" s="5"/>
      <c r="H137" s="24"/>
      <c r="I137" s="23"/>
      <c r="J137" s="5"/>
      <c r="K137" s="24"/>
      <c r="L137" s="290"/>
      <c r="M137" s="291"/>
      <c r="N137" s="292"/>
      <c r="O137" s="290"/>
      <c r="P137" s="291"/>
      <c r="Q137" s="297"/>
      <c r="R137" s="126"/>
      <c r="S137" s="102"/>
      <c r="T137" s="258" t="str">
        <f>IF(VLOOKUP(AP137,area_15_m3_2,3)=VLOOKUP(AP137,area_15_m3_2,5),"("&amp;VLOOKUP(AP137,area_15_m3_2,3)&amp;")","("&amp;VLOOKUP(AP137,area_15_m3_2,3)&amp;"・"&amp;VLOOKUP(AP137,area_15_m3_2,5)&amp;")")</f>
        <v>(エールBC)</v>
      </c>
      <c r="U137" s="259"/>
      <c r="V137" s="222"/>
      <c r="W137" s="223"/>
      <c r="X137" s="224"/>
      <c r="Y137" s="23"/>
      <c r="Z137" s="5"/>
      <c r="AA137" s="24"/>
      <c r="AB137" s="23"/>
      <c r="AC137" s="5"/>
      <c r="AD137" s="24"/>
      <c r="AE137" s="23"/>
      <c r="AF137" s="5"/>
      <c r="AG137" s="24"/>
      <c r="AH137" s="323"/>
      <c r="AI137" s="324"/>
      <c r="AJ137" s="325"/>
      <c r="AK137" s="232"/>
      <c r="AL137" s="126"/>
      <c r="AN137" s="235">
        <v>1</v>
      </c>
      <c r="AP137" s="235">
        <v>2</v>
      </c>
      <c r="AR137" s="44">
        <v>7</v>
      </c>
      <c r="AS137" s="44" t="s">
        <v>594</v>
      </c>
      <c r="AT137" s="44" t="s">
        <v>496</v>
      </c>
      <c r="AU137" s="44" t="s">
        <v>539</v>
      </c>
      <c r="AV137" s="44" t="s">
        <v>496</v>
      </c>
      <c r="AX137" s="67" t="s">
        <v>12</v>
      </c>
      <c r="AY137" s="67" t="s">
        <v>107</v>
      </c>
      <c r="BA137" s="67" t="str">
        <f>AX131&amp;AX137</f>
        <v>Ｍ３－６</v>
      </c>
      <c r="BB137" s="67" t="str">
        <f>AY131&amp;AY137</f>
        <v>MD03D0001</v>
      </c>
    </row>
    <row r="138" spans="1:54" s="131" customFormat="1" ht="8.25" customHeight="1">
      <c r="A138" s="260"/>
      <c r="B138" s="261"/>
      <c r="C138" s="262"/>
      <c r="D138" s="263"/>
      <c r="E138" s="264"/>
      <c r="F138" s="25"/>
      <c r="G138" s="26"/>
      <c r="H138" s="27"/>
      <c r="I138" s="25"/>
      <c r="J138" s="26"/>
      <c r="K138" s="27"/>
      <c r="L138" s="293"/>
      <c r="M138" s="294"/>
      <c r="N138" s="295"/>
      <c r="O138" s="293"/>
      <c r="P138" s="294"/>
      <c r="Q138" s="298"/>
      <c r="R138" s="126"/>
      <c r="S138" s="102"/>
      <c r="T138" s="260"/>
      <c r="U138" s="261"/>
      <c r="V138" s="262"/>
      <c r="W138" s="263"/>
      <c r="X138" s="264"/>
      <c r="Y138" s="25"/>
      <c r="Z138" s="26"/>
      <c r="AA138" s="27"/>
      <c r="AB138" s="25"/>
      <c r="AC138" s="26"/>
      <c r="AD138" s="27"/>
      <c r="AE138" s="25"/>
      <c r="AF138" s="26"/>
      <c r="AG138" s="27"/>
      <c r="AH138" s="329"/>
      <c r="AI138" s="330"/>
      <c r="AJ138" s="331"/>
      <c r="AK138" s="286"/>
      <c r="AL138" s="126"/>
      <c r="AN138" s="240"/>
      <c r="AP138" s="240"/>
      <c r="AR138" s="44">
        <v>8</v>
      </c>
      <c r="AS138" s="44" t="s">
        <v>654</v>
      </c>
      <c r="AT138" s="44" t="s">
        <v>545</v>
      </c>
      <c r="AU138" s="44" t="s">
        <v>701</v>
      </c>
      <c r="AV138" s="44" t="s">
        <v>545</v>
      </c>
      <c r="AX138" s="67" t="s">
        <v>13</v>
      </c>
      <c r="AY138" s="67" t="s">
        <v>108</v>
      </c>
      <c r="BA138" s="67" t="str">
        <f>AX131&amp;AX138</f>
        <v>Ｍ３－７</v>
      </c>
      <c r="BB138" s="67" t="str">
        <f>AY131&amp;AY138</f>
        <v>MD03D992</v>
      </c>
    </row>
    <row r="139" spans="1:54" s="131" customFormat="1" ht="8.25" customHeight="1">
      <c r="A139" s="215" t="str">
        <f>VLOOKUP(AN139,area_15_m3_2,2)&amp;"・"&amp;VLOOKUP(AN139,area_15_m3_2,4)</f>
        <v>上田・川﨑</v>
      </c>
      <c r="B139" s="216"/>
      <c r="C139" s="20" t="str">
        <f>F135</f>
        <v>1</v>
      </c>
      <c r="D139" s="21"/>
      <c r="E139" s="22"/>
      <c r="F139" s="219"/>
      <c r="G139" s="220"/>
      <c r="H139" s="221"/>
      <c r="I139" s="20" t="s">
        <v>10</v>
      </c>
      <c r="J139" s="21"/>
      <c r="K139" s="22"/>
      <c r="L139" s="287"/>
      <c r="M139" s="288"/>
      <c r="N139" s="289"/>
      <c r="O139" s="287"/>
      <c r="P139" s="288"/>
      <c r="Q139" s="296"/>
      <c r="R139" s="126"/>
      <c r="S139" s="102"/>
      <c r="T139" s="215" t="str">
        <f>VLOOKUP(AP139,area_15_m3_2,2)&amp;"・"&amp;VLOOKUP(AP139,area_15_m3_2,4)</f>
        <v>佐渡谷・森</v>
      </c>
      <c r="U139" s="216"/>
      <c r="V139" s="20" t="str">
        <f>Y135</f>
        <v>2</v>
      </c>
      <c r="W139" s="21"/>
      <c r="X139" s="22"/>
      <c r="Y139" s="219"/>
      <c r="Z139" s="220"/>
      <c r="AA139" s="221"/>
      <c r="AB139" s="20" t="s">
        <v>49</v>
      </c>
      <c r="AC139" s="21"/>
      <c r="AD139" s="22"/>
      <c r="AE139" s="20" t="s">
        <v>53</v>
      </c>
      <c r="AF139" s="21"/>
      <c r="AG139" s="22"/>
      <c r="AH139" s="320"/>
      <c r="AI139" s="321"/>
      <c r="AJ139" s="322"/>
      <c r="AK139" s="231"/>
      <c r="AL139" s="126"/>
      <c r="AN139" s="234">
        <v>9</v>
      </c>
      <c r="AP139" s="234">
        <v>15</v>
      </c>
      <c r="AR139" s="44">
        <v>9</v>
      </c>
      <c r="AS139" s="44" t="s">
        <v>702</v>
      </c>
      <c r="AT139" s="44" t="s">
        <v>560</v>
      </c>
      <c r="AU139" s="44" t="s">
        <v>703</v>
      </c>
      <c r="AV139" s="44" t="s">
        <v>560</v>
      </c>
      <c r="AX139" s="67" t="s">
        <v>14</v>
      </c>
      <c r="AY139" s="67" t="s">
        <v>63</v>
      </c>
      <c r="BA139" s="67" t="str">
        <f>AX131&amp;AX139</f>
        <v>Ｍ３－８</v>
      </c>
      <c r="BB139" s="67" t="str">
        <f>AY131&amp;AY139</f>
        <v>MD03A0002</v>
      </c>
    </row>
    <row r="140" spans="1:54" s="131" customFormat="1" ht="8.25" customHeight="1">
      <c r="A140" s="217"/>
      <c r="B140" s="218"/>
      <c r="C140" s="23"/>
      <c r="D140" s="5"/>
      <c r="E140" s="24"/>
      <c r="F140" s="222"/>
      <c r="G140" s="223"/>
      <c r="H140" s="224"/>
      <c r="I140" s="23"/>
      <c r="J140" s="5"/>
      <c r="K140" s="24"/>
      <c r="L140" s="290"/>
      <c r="M140" s="291"/>
      <c r="N140" s="292"/>
      <c r="O140" s="290"/>
      <c r="P140" s="291"/>
      <c r="Q140" s="297"/>
      <c r="R140" s="126"/>
      <c r="S140" s="102"/>
      <c r="T140" s="217"/>
      <c r="U140" s="218"/>
      <c r="V140" s="23"/>
      <c r="W140" s="5"/>
      <c r="X140" s="24"/>
      <c r="Y140" s="222"/>
      <c r="Z140" s="223"/>
      <c r="AA140" s="224"/>
      <c r="AB140" s="23"/>
      <c r="AC140" s="5"/>
      <c r="AD140" s="24"/>
      <c r="AE140" s="23"/>
      <c r="AF140" s="5"/>
      <c r="AG140" s="24"/>
      <c r="AH140" s="323"/>
      <c r="AI140" s="324"/>
      <c r="AJ140" s="325"/>
      <c r="AK140" s="232"/>
      <c r="AL140" s="126"/>
      <c r="AN140" s="235"/>
      <c r="AP140" s="235"/>
      <c r="AR140" s="44">
        <v>10</v>
      </c>
      <c r="AS140" s="44" t="s">
        <v>543</v>
      </c>
      <c r="AT140" s="44" t="s">
        <v>491</v>
      </c>
      <c r="AU140" s="44" t="s">
        <v>704</v>
      </c>
      <c r="AV140" s="44" t="s">
        <v>491</v>
      </c>
      <c r="AX140" s="67" t="s">
        <v>18</v>
      </c>
      <c r="AY140" s="67" t="s">
        <v>78</v>
      </c>
      <c r="BA140" s="67" t="str">
        <f>AX131&amp;AX140</f>
        <v>Ｍ３－９</v>
      </c>
      <c r="BB140" s="67" t="str">
        <f>AY131&amp;AY140</f>
        <v>MD03B0003</v>
      </c>
    </row>
    <row r="141" spans="1:54" s="131" customFormat="1" ht="8.25" customHeight="1">
      <c r="A141" s="258" t="str">
        <f>IF(VLOOKUP(AN141,area_15_m3_2,3)=VLOOKUP(AN141,area_15_m3_2,5),"("&amp;VLOOKUP(AN141,area_15_m3_2,3)&amp;")","("&amp;VLOOKUP(AN141,area_15_m3_2,3)&amp;"・"&amp;VLOOKUP(AN141,area_15_m3_2,5)&amp;")")</f>
        <v>(市立船橋高校)</v>
      </c>
      <c r="B141" s="259"/>
      <c r="C141" s="23"/>
      <c r="D141" s="5"/>
      <c r="E141" s="24"/>
      <c r="F141" s="222"/>
      <c r="G141" s="223"/>
      <c r="H141" s="224"/>
      <c r="I141" s="23"/>
      <c r="J141" s="5"/>
      <c r="K141" s="24"/>
      <c r="L141" s="290"/>
      <c r="M141" s="291"/>
      <c r="N141" s="292"/>
      <c r="O141" s="290"/>
      <c r="P141" s="291"/>
      <c r="Q141" s="297"/>
      <c r="R141" s="126"/>
      <c r="S141" s="102"/>
      <c r="T141" s="258" t="str">
        <f>IF(VLOOKUP(AP141,area_15_m3_2,3)=VLOOKUP(AP141,area_15_m3_2,5),"("&amp;VLOOKUP(AP141,area_15_m3_2,3)&amp;")","("&amp;VLOOKUP(AP141,area_15_m3_2,3)&amp;"・"&amp;VLOOKUP(AP141,area_15_m3_2,5)&amp;")")</f>
        <v>(市立船橋高校)</v>
      </c>
      <c r="U141" s="259"/>
      <c r="V141" s="23"/>
      <c r="W141" s="5"/>
      <c r="X141" s="24"/>
      <c r="Y141" s="222"/>
      <c r="Z141" s="223"/>
      <c r="AA141" s="224"/>
      <c r="AB141" s="23"/>
      <c r="AC141" s="5"/>
      <c r="AD141" s="24"/>
      <c r="AE141" s="23"/>
      <c r="AF141" s="5"/>
      <c r="AG141" s="24"/>
      <c r="AH141" s="323"/>
      <c r="AI141" s="324"/>
      <c r="AJ141" s="325"/>
      <c r="AK141" s="232"/>
      <c r="AL141" s="126"/>
      <c r="AN141" s="235">
        <v>9</v>
      </c>
      <c r="AP141" s="235">
        <v>15</v>
      </c>
      <c r="AR141" s="44">
        <v>11</v>
      </c>
      <c r="AS141" s="44" t="s">
        <v>705</v>
      </c>
      <c r="AT141" s="44" t="s">
        <v>545</v>
      </c>
      <c r="AU141" s="44" t="s">
        <v>526</v>
      </c>
      <c r="AV141" s="44" t="s">
        <v>545</v>
      </c>
      <c r="AX141" s="67" t="s">
        <v>19</v>
      </c>
      <c r="AY141" s="67" t="s">
        <v>105</v>
      </c>
      <c r="BA141" s="67" t="str">
        <f>AX131&amp;AX141</f>
        <v>Ｍ３－１０</v>
      </c>
      <c r="BB141" s="67" t="str">
        <f>AY131&amp;AY141</f>
        <v>MD03B0004</v>
      </c>
    </row>
    <row r="142" spans="1:54" s="131" customFormat="1" ht="8.25" customHeight="1">
      <c r="A142" s="260"/>
      <c r="B142" s="261"/>
      <c r="C142" s="25"/>
      <c r="D142" s="26"/>
      <c r="E142" s="27"/>
      <c r="F142" s="262"/>
      <c r="G142" s="263"/>
      <c r="H142" s="264"/>
      <c r="I142" s="25"/>
      <c r="J142" s="26"/>
      <c r="K142" s="27"/>
      <c r="L142" s="293"/>
      <c r="M142" s="294"/>
      <c r="N142" s="295"/>
      <c r="O142" s="293"/>
      <c r="P142" s="294"/>
      <c r="Q142" s="298"/>
      <c r="R142" s="126"/>
      <c r="S142" s="102"/>
      <c r="T142" s="260"/>
      <c r="U142" s="261"/>
      <c r="V142" s="25"/>
      <c r="W142" s="26"/>
      <c r="X142" s="27"/>
      <c r="Y142" s="262"/>
      <c r="Z142" s="263"/>
      <c r="AA142" s="264"/>
      <c r="AB142" s="25"/>
      <c r="AC142" s="26"/>
      <c r="AD142" s="27"/>
      <c r="AE142" s="25"/>
      <c r="AF142" s="26"/>
      <c r="AG142" s="27"/>
      <c r="AH142" s="329"/>
      <c r="AI142" s="330"/>
      <c r="AJ142" s="331"/>
      <c r="AK142" s="286"/>
      <c r="AL142" s="126"/>
      <c r="AN142" s="240"/>
      <c r="AP142" s="240"/>
      <c r="AR142" s="44">
        <v>12</v>
      </c>
      <c r="AS142" s="44" t="s">
        <v>706</v>
      </c>
      <c r="AT142" s="44" t="s">
        <v>531</v>
      </c>
      <c r="AU142" s="44" t="s">
        <v>706</v>
      </c>
      <c r="AV142" s="44" t="s">
        <v>531</v>
      </c>
      <c r="AX142" s="67" t="s">
        <v>21</v>
      </c>
      <c r="AY142" s="67" t="s">
        <v>98</v>
      </c>
      <c r="BA142" s="67" t="str">
        <f>AX131&amp;AX142</f>
        <v>Ｍ３－１１</v>
      </c>
      <c r="BB142" s="67" t="str">
        <f>AY131&amp;AY142</f>
        <v>MD03C0003</v>
      </c>
    </row>
    <row r="143" spans="1:54" s="131" customFormat="1" ht="8.25" customHeight="1">
      <c r="A143" s="215" t="str">
        <f>VLOOKUP(AN143,area_15_m3_2,2)&amp;"・"&amp;VLOOKUP(AN143,area_15_m3_2,4)</f>
        <v>佐々木・森本</v>
      </c>
      <c r="B143" s="216"/>
      <c r="C143" s="20" t="str">
        <f>I135</f>
        <v>15</v>
      </c>
      <c r="D143" s="21"/>
      <c r="E143" s="22"/>
      <c r="F143" s="20" t="str">
        <f>I139</f>
        <v>8</v>
      </c>
      <c r="G143" s="21"/>
      <c r="H143" s="22"/>
      <c r="I143" s="219"/>
      <c r="J143" s="220"/>
      <c r="K143" s="221"/>
      <c r="L143" s="287"/>
      <c r="M143" s="288"/>
      <c r="N143" s="289"/>
      <c r="O143" s="287"/>
      <c r="P143" s="288"/>
      <c r="Q143" s="296"/>
      <c r="R143" s="126"/>
      <c r="S143" s="102"/>
      <c r="T143" s="215" t="str">
        <f>VLOOKUP(AP143,area_15_m3_2,2)&amp;"・"&amp;VLOOKUP(AP143,area_15_m3_2,4)</f>
        <v>内山・野田</v>
      </c>
      <c r="U143" s="216"/>
      <c r="V143" s="20" t="str">
        <f>AB135</f>
        <v>9</v>
      </c>
      <c r="W143" s="21"/>
      <c r="X143" s="22"/>
      <c r="Y143" s="20" t="str">
        <f>AB139</f>
        <v>17</v>
      </c>
      <c r="Z143" s="21"/>
      <c r="AA143" s="22"/>
      <c r="AB143" s="219"/>
      <c r="AC143" s="220"/>
      <c r="AD143" s="221"/>
      <c r="AE143" s="20" t="s">
        <v>25</v>
      </c>
      <c r="AF143" s="21"/>
      <c r="AG143" s="22"/>
      <c r="AH143" s="320"/>
      <c r="AI143" s="321"/>
      <c r="AJ143" s="322"/>
      <c r="AK143" s="231"/>
      <c r="AL143" s="126"/>
      <c r="AN143" s="235">
        <v>8</v>
      </c>
      <c r="AP143" s="235">
        <v>10</v>
      </c>
      <c r="AR143" s="44">
        <v>13</v>
      </c>
      <c r="AS143" s="44" t="s">
        <v>707</v>
      </c>
      <c r="AT143" s="44" t="s">
        <v>560</v>
      </c>
      <c r="AU143" s="44" t="s">
        <v>708</v>
      </c>
      <c r="AV143" s="44" t="s">
        <v>560</v>
      </c>
      <c r="AX143" s="67" t="s">
        <v>23</v>
      </c>
      <c r="AY143" s="67" t="s">
        <v>99</v>
      </c>
      <c r="BA143" s="67" t="str">
        <f>AX131&amp;AX143</f>
        <v>Ｍ３－１２</v>
      </c>
      <c r="BB143" s="67" t="str">
        <f>AY131&amp;AY143</f>
        <v>MD03C0004</v>
      </c>
    </row>
    <row r="144" spans="1:54" s="131" customFormat="1" ht="8.25" customHeight="1">
      <c r="A144" s="217"/>
      <c r="B144" s="218"/>
      <c r="C144" s="23"/>
      <c r="D144" s="5"/>
      <c r="E144" s="24"/>
      <c r="F144" s="23"/>
      <c r="G144" s="5"/>
      <c r="H144" s="24"/>
      <c r="I144" s="222"/>
      <c r="J144" s="223"/>
      <c r="K144" s="224"/>
      <c r="L144" s="290"/>
      <c r="M144" s="291"/>
      <c r="N144" s="292"/>
      <c r="O144" s="290"/>
      <c r="P144" s="291"/>
      <c r="Q144" s="297"/>
      <c r="R144" s="126"/>
      <c r="S144" s="102"/>
      <c r="T144" s="217"/>
      <c r="U144" s="218"/>
      <c r="V144" s="23"/>
      <c r="W144" s="5"/>
      <c r="X144" s="24"/>
      <c r="Y144" s="23"/>
      <c r="Z144" s="5"/>
      <c r="AA144" s="24"/>
      <c r="AB144" s="222"/>
      <c r="AC144" s="223"/>
      <c r="AD144" s="224"/>
      <c r="AE144" s="23"/>
      <c r="AF144" s="5"/>
      <c r="AG144" s="24"/>
      <c r="AH144" s="323"/>
      <c r="AI144" s="324"/>
      <c r="AJ144" s="325"/>
      <c r="AK144" s="232"/>
      <c r="AL144" s="126"/>
      <c r="AN144" s="235"/>
      <c r="AP144" s="235"/>
      <c r="AR144" s="44">
        <v>14</v>
      </c>
      <c r="AS144" s="44" t="s">
        <v>709</v>
      </c>
      <c r="AT144" s="44" t="s">
        <v>491</v>
      </c>
      <c r="AU144" s="44" t="s">
        <v>656</v>
      </c>
      <c r="AV144" s="44" t="s">
        <v>491</v>
      </c>
      <c r="AX144" s="67" t="s">
        <v>26</v>
      </c>
      <c r="AY144" s="67" t="s">
        <v>109</v>
      </c>
      <c r="BA144" s="67" t="str">
        <f>AX131&amp;AX144</f>
        <v>Ｍ３－１３</v>
      </c>
      <c r="BB144" s="67" t="str">
        <f>AY131&amp;AY144</f>
        <v>MD03D0003</v>
      </c>
    </row>
    <row r="145" spans="1:54" s="131" customFormat="1" ht="8.25" customHeight="1">
      <c r="A145" s="258" t="str">
        <f>IF(VLOOKUP(AN145,area_15_m3_2,3)=VLOOKUP(AN145,area_15_m3_2,5),"("&amp;VLOOKUP(AN145,area_15_m3_2,3)&amp;")","("&amp;VLOOKUP(AN145,area_15_m3_2,3)&amp;"・"&amp;VLOOKUP(AN145,area_15_m3_2,5)&amp;")")</f>
        <v>(エールBC)</v>
      </c>
      <c r="B145" s="259"/>
      <c r="C145" s="23"/>
      <c r="D145" s="5"/>
      <c r="E145" s="24"/>
      <c r="F145" s="23"/>
      <c r="G145" s="5"/>
      <c r="H145" s="24"/>
      <c r="I145" s="222"/>
      <c r="J145" s="223"/>
      <c r="K145" s="224"/>
      <c r="L145" s="290"/>
      <c r="M145" s="291"/>
      <c r="N145" s="292"/>
      <c r="O145" s="290"/>
      <c r="P145" s="291"/>
      <c r="Q145" s="297"/>
      <c r="R145" s="126"/>
      <c r="S145" s="102"/>
      <c r="T145" s="236" t="str">
        <f>IF(VLOOKUP(AP145,area_15_m3_2,3)=VLOOKUP(AP145,area_15_m3_2,5),"("&amp;VLOOKUP(AP145,area_15_m3_2,3)&amp;")","("&amp;VLOOKUP(AP145,area_15_m3_2,3)&amp;"・"&amp;VLOOKUP(AP145,area_15_m3_2,5)&amp;")")</f>
        <v>(松戸六実高校)</v>
      </c>
      <c r="U145" s="237"/>
      <c r="V145" s="23"/>
      <c r="W145" s="5"/>
      <c r="X145" s="24"/>
      <c r="Y145" s="23"/>
      <c r="Z145" s="5"/>
      <c r="AA145" s="24"/>
      <c r="AB145" s="222"/>
      <c r="AC145" s="223"/>
      <c r="AD145" s="224"/>
      <c r="AE145" s="23"/>
      <c r="AF145" s="5"/>
      <c r="AG145" s="24"/>
      <c r="AH145" s="323"/>
      <c r="AI145" s="324"/>
      <c r="AJ145" s="325"/>
      <c r="AK145" s="232"/>
      <c r="AL145" s="126"/>
      <c r="AN145" s="235">
        <v>8</v>
      </c>
      <c r="AP145" s="235">
        <v>10</v>
      </c>
      <c r="AR145" s="44">
        <v>15</v>
      </c>
      <c r="AS145" s="44" t="s">
        <v>710</v>
      </c>
      <c r="AT145" s="44" t="s">
        <v>560</v>
      </c>
      <c r="AU145" s="44" t="s">
        <v>782</v>
      </c>
      <c r="AV145" s="44" t="s">
        <v>560</v>
      </c>
      <c r="AX145" s="67" t="s">
        <v>28</v>
      </c>
      <c r="AY145" s="67" t="s">
        <v>110</v>
      </c>
      <c r="BA145" s="67" t="str">
        <f>AX131&amp;AX145</f>
        <v>Ｍ３－１４</v>
      </c>
      <c r="BB145" s="67" t="str">
        <f>AY131&amp;AY145</f>
        <v>MD03D0004</v>
      </c>
    </row>
    <row r="146" spans="1:54" s="131" customFormat="1" ht="8.25" customHeight="1" thickBot="1">
      <c r="A146" s="303"/>
      <c r="B146" s="304"/>
      <c r="C146" s="28"/>
      <c r="D146" s="29"/>
      <c r="E146" s="30"/>
      <c r="F146" s="28"/>
      <c r="G146" s="29"/>
      <c r="H146" s="30"/>
      <c r="I146" s="225"/>
      <c r="J146" s="226"/>
      <c r="K146" s="227"/>
      <c r="L146" s="299"/>
      <c r="M146" s="300"/>
      <c r="N146" s="301"/>
      <c r="O146" s="299"/>
      <c r="P146" s="300"/>
      <c r="Q146" s="302"/>
      <c r="R146" s="126"/>
      <c r="S146" s="102"/>
      <c r="T146" s="265"/>
      <c r="U146" s="237"/>
      <c r="V146" s="23"/>
      <c r="W146" s="26"/>
      <c r="X146" s="24"/>
      <c r="Y146" s="23"/>
      <c r="Z146" s="26"/>
      <c r="AA146" s="24"/>
      <c r="AB146" s="262"/>
      <c r="AC146" s="263"/>
      <c r="AD146" s="264"/>
      <c r="AE146" s="23"/>
      <c r="AF146" s="26"/>
      <c r="AG146" s="24"/>
      <c r="AH146" s="329"/>
      <c r="AI146" s="330"/>
      <c r="AJ146" s="331"/>
      <c r="AK146" s="232"/>
      <c r="AL146" s="126"/>
      <c r="AN146" s="240"/>
      <c r="AP146" s="240"/>
      <c r="AR146" s="44"/>
      <c r="AS146" s="44"/>
      <c r="AT146" s="44"/>
      <c r="AU146" s="44"/>
      <c r="AV146" s="44"/>
      <c r="AX146" s="67" t="s">
        <v>38</v>
      </c>
      <c r="AY146" s="67" t="s">
        <v>64</v>
      </c>
      <c r="BA146" s="67" t="str">
        <f>AX131&amp;AX146</f>
        <v>Ｍ３－１５</v>
      </c>
      <c r="BB146" s="67" t="str">
        <f>AY131&amp;AY146</f>
        <v>MD03A0003</v>
      </c>
    </row>
    <row r="147" spans="1:54" s="131" customFormat="1" ht="8.25" customHeight="1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02"/>
      <c r="T147" s="215" t="str">
        <f>VLOOKUP(AP147,area_15_m3_2,2)&amp;"・"&amp;VLOOKUP(AP147,area_15_m3_2,4)</f>
        <v>後藤・橋本</v>
      </c>
      <c r="U147" s="216"/>
      <c r="V147" s="20" t="str">
        <f>AE135</f>
        <v>16</v>
      </c>
      <c r="W147" s="21"/>
      <c r="X147" s="22"/>
      <c r="Y147" s="20" t="str">
        <f>AE139</f>
        <v>10</v>
      </c>
      <c r="Z147" s="21"/>
      <c r="AA147" s="22"/>
      <c r="AB147" s="20" t="str">
        <f>AE143</f>
        <v>3</v>
      </c>
      <c r="AC147" s="21"/>
      <c r="AD147" s="22"/>
      <c r="AE147" s="219"/>
      <c r="AF147" s="220"/>
      <c r="AG147" s="221"/>
      <c r="AH147" s="320"/>
      <c r="AI147" s="321"/>
      <c r="AJ147" s="322"/>
      <c r="AK147" s="231"/>
      <c r="AL147" s="126"/>
      <c r="AP147" s="234">
        <v>7</v>
      </c>
      <c r="AR147" s="44"/>
      <c r="AS147" s="44"/>
      <c r="AT147" s="44"/>
      <c r="AU147" s="44"/>
      <c r="AV147" s="44"/>
      <c r="AX147" s="67" t="s">
        <v>39</v>
      </c>
      <c r="AY147" s="67" t="s">
        <v>106</v>
      </c>
      <c r="BA147" s="67" t="str">
        <f>AX131&amp;AX147</f>
        <v>Ｍ３－１６</v>
      </c>
      <c r="BB147" s="67" t="str">
        <f>AY131&amp;AY147</f>
        <v>MD03B0005</v>
      </c>
    </row>
    <row r="148" spans="1:54" s="131" customFormat="1" ht="8.25" customHeight="1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02"/>
      <c r="T148" s="217"/>
      <c r="U148" s="218"/>
      <c r="V148" s="23"/>
      <c r="W148" s="5"/>
      <c r="X148" s="24"/>
      <c r="Y148" s="23"/>
      <c r="Z148" s="5"/>
      <c r="AA148" s="24"/>
      <c r="AB148" s="23"/>
      <c r="AC148" s="5"/>
      <c r="AD148" s="24"/>
      <c r="AE148" s="222"/>
      <c r="AF148" s="223"/>
      <c r="AG148" s="224"/>
      <c r="AH148" s="323"/>
      <c r="AI148" s="324"/>
      <c r="AJ148" s="325"/>
      <c r="AK148" s="232"/>
      <c r="AL148" s="126"/>
      <c r="AP148" s="235"/>
      <c r="AR148" s="44"/>
      <c r="AS148" s="44"/>
      <c r="AT148" s="44"/>
      <c r="AU148" s="44"/>
      <c r="AV148" s="44"/>
      <c r="AX148" s="67" t="s">
        <v>40</v>
      </c>
      <c r="AY148" s="67" t="s">
        <v>111</v>
      </c>
      <c r="BA148" s="67" t="str">
        <f>AX131&amp;AX148</f>
        <v>Ｍ３－１７</v>
      </c>
      <c r="BB148" s="67" t="str">
        <f>AY131&amp;AY148</f>
        <v>MD03B0006</v>
      </c>
    </row>
    <row r="149" spans="1:54" s="131" customFormat="1" ht="8.25" customHeight="1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02"/>
      <c r="T149" s="236" t="str">
        <f>IF(VLOOKUP(AP149,area_15_m3_2,3)=VLOOKUP(AP149,area_15_m3_2,5),"("&amp;VLOOKUP(AP149,area_15_m3_2,3)&amp;")","("&amp;VLOOKUP(AP149,area_15_m3_2,3)&amp;"・"&amp;VLOOKUP(AP149,area_15_m3_2,5)&amp;")")</f>
        <v>(Blue)</v>
      </c>
      <c r="U149" s="237"/>
      <c r="V149" s="23"/>
      <c r="W149" s="5"/>
      <c r="X149" s="24"/>
      <c r="Y149" s="23"/>
      <c r="Z149" s="5"/>
      <c r="AA149" s="24"/>
      <c r="AB149" s="23"/>
      <c r="AC149" s="5"/>
      <c r="AD149" s="24"/>
      <c r="AE149" s="222"/>
      <c r="AF149" s="223"/>
      <c r="AG149" s="224"/>
      <c r="AH149" s="323"/>
      <c r="AI149" s="324"/>
      <c r="AJ149" s="325"/>
      <c r="AK149" s="232"/>
      <c r="AL149" s="126"/>
      <c r="AP149" s="235">
        <v>7</v>
      </c>
      <c r="AR149" s="44"/>
      <c r="AS149" s="44"/>
      <c r="AT149" s="44"/>
      <c r="AU149" s="44"/>
      <c r="AV149" s="44"/>
      <c r="AX149" s="67" t="s">
        <v>41</v>
      </c>
      <c r="AY149" s="67" t="s">
        <v>100</v>
      </c>
      <c r="BA149" s="67" t="str">
        <f>AX131&amp;AX149</f>
        <v>Ｍ３－１８</v>
      </c>
      <c r="BB149" s="67" t="str">
        <f>AY131&amp;AY149</f>
        <v>MD03C0005</v>
      </c>
    </row>
    <row r="150" spans="1:54" s="131" customFormat="1" ht="8.25" customHeight="1" thickBot="1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02"/>
      <c r="T150" s="238"/>
      <c r="U150" s="239"/>
      <c r="V150" s="28"/>
      <c r="W150" s="29"/>
      <c r="X150" s="30"/>
      <c r="Y150" s="28"/>
      <c r="Z150" s="29"/>
      <c r="AA150" s="30"/>
      <c r="AB150" s="28"/>
      <c r="AC150" s="29"/>
      <c r="AD150" s="30"/>
      <c r="AE150" s="225"/>
      <c r="AF150" s="226"/>
      <c r="AG150" s="227"/>
      <c r="AH150" s="326"/>
      <c r="AI150" s="327"/>
      <c r="AJ150" s="328"/>
      <c r="AK150" s="233"/>
      <c r="AL150" s="126"/>
      <c r="AP150" s="240"/>
      <c r="AR150" s="44"/>
      <c r="AS150" s="44"/>
      <c r="AT150" s="44"/>
      <c r="AU150" s="44"/>
      <c r="AV150" s="44"/>
      <c r="AX150" s="67" t="s">
        <v>43</v>
      </c>
      <c r="AY150" s="67" t="s">
        <v>101</v>
      </c>
      <c r="BA150" s="67" t="str">
        <f>AX131&amp;AX150</f>
        <v>Ｍ３－１９</v>
      </c>
      <c r="BB150" s="67" t="str">
        <f>AY131&amp;AY150</f>
        <v>MD03C0006</v>
      </c>
    </row>
    <row r="151" spans="1:54" s="131" customFormat="1" ht="8.25" customHeight="1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02"/>
      <c r="T151" s="60"/>
      <c r="U151" s="60"/>
      <c r="V151" s="5"/>
      <c r="W151" s="5"/>
      <c r="X151" s="5"/>
      <c r="Y151" s="5"/>
      <c r="Z151" s="5"/>
      <c r="AA151" s="5"/>
      <c r="AB151" s="5"/>
      <c r="AC151" s="5"/>
      <c r="AD151" s="5"/>
      <c r="AE151" s="133"/>
      <c r="AF151" s="133"/>
      <c r="AG151" s="133"/>
      <c r="AH151" s="133"/>
      <c r="AI151" s="133"/>
      <c r="AJ151" s="133"/>
      <c r="AK151" s="3"/>
      <c r="AL151" s="126"/>
      <c r="AR151" s="44"/>
      <c r="AS151" s="44"/>
      <c r="AT151" s="44"/>
      <c r="AU151" s="44"/>
      <c r="AV151" s="44"/>
      <c r="AX151" s="67" t="s">
        <v>44</v>
      </c>
      <c r="AY151" s="67" t="s">
        <v>112</v>
      </c>
      <c r="BA151" s="67" t="str">
        <f>AX131&amp;AX151</f>
        <v>Ｍ３－２０</v>
      </c>
      <c r="BB151" s="67" t="str">
        <f>AY131&amp;AY151</f>
        <v>MD03D0005</v>
      </c>
    </row>
    <row r="152" spans="1:54" s="131" customFormat="1" ht="8.25" customHeight="1" thickBot="1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02"/>
      <c r="T152" s="105"/>
      <c r="U152" s="105"/>
      <c r="V152" s="105"/>
      <c r="W152" s="105"/>
      <c r="X152" s="105"/>
      <c r="Y152" s="105"/>
      <c r="Z152" s="105"/>
      <c r="AA152" s="105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26"/>
      <c r="AR152" s="44"/>
      <c r="AS152" s="44"/>
      <c r="AT152" s="44"/>
      <c r="AU152" s="44"/>
      <c r="AV152" s="44"/>
      <c r="AX152" s="67" t="s">
        <v>45</v>
      </c>
      <c r="AY152" s="67" t="s">
        <v>113</v>
      </c>
      <c r="BA152" s="67" t="str">
        <f>AX131&amp;AX152</f>
        <v>Ｍ３－２１</v>
      </c>
      <c r="BB152" s="67" t="str">
        <f>AY131&amp;AY152</f>
        <v>MD03D0006</v>
      </c>
    </row>
    <row r="153" spans="1:54" s="131" customFormat="1" ht="8.25" customHeight="1">
      <c r="A153" s="266" t="s">
        <v>159</v>
      </c>
      <c r="B153" s="267"/>
      <c r="C153" s="272" t="str">
        <f>VLOOKUP(AN157,area_15_m3_2,2)</f>
        <v>久貝</v>
      </c>
      <c r="D153" s="273"/>
      <c r="E153" s="274"/>
      <c r="F153" s="272" t="str">
        <f>VLOOKUP(AN161,area_15_m3_2,2)</f>
        <v>生亀</v>
      </c>
      <c r="G153" s="273"/>
      <c r="H153" s="274"/>
      <c r="I153" s="272" t="str">
        <f>VLOOKUP(AN165,area_15_m3_2,2)</f>
        <v>仁位</v>
      </c>
      <c r="J153" s="273"/>
      <c r="K153" s="274"/>
      <c r="L153" s="272" t="str">
        <f>VLOOKUP(AN169,area_15_m3_2,2)</f>
        <v>長谷</v>
      </c>
      <c r="M153" s="273"/>
      <c r="N153" s="274"/>
      <c r="O153" s="305" t="s">
        <v>160</v>
      </c>
      <c r="P153" s="306"/>
      <c r="Q153" s="267"/>
      <c r="R153" s="280" t="s">
        <v>2</v>
      </c>
      <c r="S153" s="102"/>
      <c r="T153" s="266" t="s">
        <v>161</v>
      </c>
      <c r="U153" s="267"/>
      <c r="V153" s="272" t="str">
        <f>VLOOKUP(AP157,area_15_m3_2,2)</f>
        <v>二宮</v>
      </c>
      <c r="W153" s="273"/>
      <c r="X153" s="274"/>
      <c r="Y153" s="272" t="str">
        <f>VLOOKUP(AP161,area_15_m3_2,2)</f>
        <v>藤本</v>
      </c>
      <c r="Z153" s="273"/>
      <c r="AA153" s="274"/>
      <c r="AB153" s="272" t="str">
        <f>VLOOKUP(AP165,area_15_m3_2,2)</f>
        <v>永野</v>
      </c>
      <c r="AC153" s="273"/>
      <c r="AD153" s="274"/>
      <c r="AE153" s="272" t="str">
        <f>VLOOKUP(AP169,area_15_m3_2,2)</f>
        <v>吉田</v>
      </c>
      <c r="AF153" s="273"/>
      <c r="AG153" s="274"/>
      <c r="AH153" s="305" t="s">
        <v>160</v>
      </c>
      <c r="AI153" s="306"/>
      <c r="AJ153" s="267"/>
      <c r="AK153" s="280" t="s">
        <v>2</v>
      </c>
      <c r="AL153" s="126"/>
      <c r="AN153" s="234" t="s">
        <v>159</v>
      </c>
      <c r="AP153" s="234" t="s">
        <v>161</v>
      </c>
      <c r="AR153" s="44"/>
      <c r="AS153" s="44"/>
      <c r="AT153" s="44"/>
      <c r="AU153" s="44"/>
      <c r="AV153" s="44"/>
      <c r="AX153" s="67" t="s">
        <v>46</v>
      </c>
      <c r="AY153" s="68" t="s">
        <v>20</v>
      </c>
      <c r="BA153" s="67" t="str">
        <f>AX131&amp;AX153</f>
        <v>Ｍ３－２２</v>
      </c>
      <c r="BB153" s="67" t="str">
        <f>AY131&amp;AY153</f>
        <v>MD03Y0001</v>
      </c>
    </row>
    <row r="154" spans="1:54" s="131" customFormat="1" ht="8.25" customHeight="1">
      <c r="A154" s="268"/>
      <c r="B154" s="269"/>
      <c r="C154" s="275"/>
      <c r="D154" s="276"/>
      <c r="E154" s="259"/>
      <c r="F154" s="275"/>
      <c r="G154" s="276"/>
      <c r="H154" s="259"/>
      <c r="I154" s="275"/>
      <c r="J154" s="276"/>
      <c r="K154" s="259"/>
      <c r="L154" s="275"/>
      <c r="M154" s="276"/>
      <c r="N154" s="259"/>
      <c r="O154" s="307"/>
      <c r="P154" s="308"/>
      <c r="Q154" s="269"/>
      <c r="R154" s="281"/>
      <c r="S154" s="102"/>
      <c r="T154" s="268"/>
      <c r="U154" s="269"/>
      <c r="V154" s="275"/>
      <c r="W154" s="276"/>
      <c r="X154" s="259"/>
      <c r="Y154" s="275"/>
      <c r="Z154" s="276"/>
      <c r="AA154" s="259"/>
      <c r="AB154" s="275"/>
      <c r="AC154" s="276"/>
      <c r="AD154" s="259"/>
      <c r="AE154" s="275"/>
      <c r="AF154" s="276"/>
      <c r="AG154" s="259"/>
      <c r="AH154" s="307"/>
      <c r="AI154" s="308"/>
      <c r="AJ154" s="269"/>
      <c r="AK154" s="281"/>
      <c r="AL154" s="126"/>
      <c r="AN154" s="235"/>
      <c r="AP154" s="235"/>
      <c r="AR154" s="44"/>
      <c r="AS154" s="44"/>
      <c r="AT154" s="44"/>
      <c r="AU154" s="44"/>
      <c r="AV154" s="44"/>
      <c r="AX154" s="67" t="s">
        <v>50</v>
      </c>
      <c r="AY154" s="68" t="s">
        <v>22</v>
      </c>
      <c r="BA154" s="67" t="str">
        <f>AX131&amp;AX154</f>
        <v>Ｍ３－２３</v>
      </c>
      <c r="BB154" s="67" t="str">
        <f>AY131&amp;AY154</f>
        <v>MD03Y0002</v>
      </c>
    </row>
    <row r="155" spans="1:54" s="131" customFormat="1" ht="8.25" customHeight="1">
      <c r="A155" s="268"/>
      <c r="B155" s="269"/>
      <c r="C155" s="275" t="str">
        <f>VLOOKUP(AN159,area_15_m3_2,4)</f>
        <v>安彦</v>
      </c>
      <c r="D155" s="276"/>
      <c r="E155" s="259"/>
      <c r="F155" s="275" t="str">
        <f>VLOOKUP(AN163,area_15_m3_2,4)</f>
        <v>内田</v>
      </c>
      <c r="G155" s="276"/>
      <c r="H155" s="259"/>
      <c r="I155" s="275" t="str">
        <f>VLOOKUP(AN167,area_15_m3_2,4)</f>
        <v>杉本</v>
      </c>
      <c r="J155" s="276"/>
      <c r="K155" s="259"/>
      <c r="L155" s="275" t="str">
        <f>VLOOKUP(AN171,area_15_m3_2,4)</f>
        <v>吉村</v>
      </c>
      <c r="M155" s="276"/>
      <c r="N155" s="259"/>
      <c r="O155" s="307"/>
      <c r="P155" s="308"/>
      <c r="Q155" s="269"/>
      <c r="R155" s="281"/>
      <c r="S155" s="102"/>
      <c r="T155" s="268"/>
      <c r="U155" s="269"/>
      <c r="V155" s="275" t="str">
        <f>VLOOKUP(AP159,area_15_m3_2,4)</f>
        <v>嶺井</v>
      </c>
      <c r="W155" s="276"/>
      <c r="X155" s="259"/>
      <c r="Y155" s="275" t="str">
        <f>VLOOKUP(AP163,area_15_m3_2,4)</f>
        <v>白兼</v>
      </c>
      <c r="Z155" s="276"/>
      <c r="AA155" s="259"/>
      <c r="AB155" s="275" t="str">
        <f>VLOOKUP(AP167,area_15_m3_2,4)</f>
        <v>永野</v>
      </c>
      <c r="AC155" s="276"/>
      <c r="AD155" s="259"/>
      <c r="AE155" s="275" t="str">
        <f>VLOOKUP(AP171,area_15_m3_2,4)</f>
        <v>藤髙</v>
      </c>
      <c r="AF155" s="276"/>
      <c r="AG155" s="259"/>
      <c r="AH155" s="307"/>
      <c r="AI155" s="308"/>
      <c r="AJ155" s="269"/>
      <c r="AK155" s="281"/>
      <c r="AL155" s="126"/>
      <c r="AN155" s="235"/>
      <c r="AP155" s="235"/>
      <c r="AR155" s="44"/>
      <c r="AS155" s="44"/>
      <c r="AT155" s="44"/>
      <c r="AU155" s="44"/>
      <c r="AV155" s="44"/>
      <c r="AX155" s="67" t="s">
        <v>51</v>
      </c>
      <c r="AY155" s="68" t="s">
        <v>444</v>
      </c>
      <c r="BA155" s="67" t="str">
        <f>AX131&amp;AX155</f>
        <v>Ｍ３－２４</v>
      </c>
      <c r="BB155" s="67" t="str">
        <f>AY131&amp;AY155</f>
        <v>MD03Z000１</v>
      </c>
    </row>
    <row r="156" spans="1:54" s="131" customFormat="1" ht="8.25" customHeight="1">
      <c r="A156" s="270"/>
      <c r="B156" s="271"/>
      <c r="C156" s="283"/>
      <c r="D156" s="284"/>
      <c r="E156" s="261"/>
      <c r="F156" s="283"/>
      <c r="G156" s="284"/>
      <c r="H156" s="261"/>
      <c r="I156" s="283"/>
      <c r="J156" s="284"/>
      <c r="K156" s="261"/>
      <c r="L156" s="283"/>
      <c r="M156" s="284"/>
      <c r="N156" s="261"/>
      <c r="O156" s="309"/>
      <c r="P156" s="310"/>
      <c r="Q156" s="271"/>
      <c r="R156" s="282"/>
      <c r="S156" s="102"/>
      <c r="T156" s="270"/>
      <c r="U156" s="271"/>
      <c r="V156" s="283"/>
      <c r="W156" s="284"/>
      <c r="X156" s="261"/>
      <c r="Y156" s="283"/>
      <c r="Z156" s="284"/>
      <c r="AA156" s="261"/>
      <c r="AB156" s="283"/>
      <c r="AC156" s="284"/>
      <c r="AD156" s="261"/>
      <c r="AE156" s="283"/>
      <c r="AF156" s="284"/>
      <c r="AG156" s="261"/>
      <c r="AH156" s="309"/>
      <c r="AI156" s="310"/>
      <c r="AJ156" s="271"/>
      <c r="AK156" s="282"/>
      <c r="AL156" s="126"/>
      <c r="AN156" s="235"/>
      <c r="AP156" s="235"/>
      <c r="AR156" s="44"/>
      <c r="AS156" s="44"/>
      <c r="AT156" s="44"/>
      <c r="AU156" s="44"/>
      <c r="AV156" s="44"/>
      <c r="AX156" s="67" t="s">
        <v>61</v>
      </c>
      <c r="AY156" s="68" t="s">
        <v>445</v>
      </c>
      <c r="BA156" s="67" t="str">
        <f>AX131&amp;AX156</f>
        <v>Ｍ３－２５</v>
      </c>
      <c r="BB156" s="67" t="str">
        <f>AY131&amp;AY156</f>
        <v>MD03Z000２</v>
      </c>
    </row>
    <row r="157" spans="1:54" s="131" customFormat="1" ht="8.25" customHeight="1">
      <c r="A157" s="215" t="str">
        <f>VLOOKUP(AN157,area_15_m3_2,2)&amp;"・"&amp;VLOOKUP(AN157,area_15_m3_2,4)</f>
        <v>久貝・安彦</v>
      </c>
      <c r="B157" s="216"/>
      <c r="C157" s="219"/>
      <c r="D157" s="220"/>
      <c r="E157" s="221"/>
      <c r="F157" s="20" t="s">
        <v>15</v>
      </c>
      <c r="G157" s="21"/>
      <c r="H157" s="22"/>
      <c r="I157" s="20" t="s">
        <v>48</v>
      </c>
      <c r="J157" s="21"/>
      <c r="K157" s="22"/>
      <c r="L157" s="20" t="s">
        <v>54</v>
      </c>
      <c r="M157" s="21"/>
      <c r="N157" s="22"/>
      <c r="O157" s="320"/>
      <c r="P157" s="321"/>
      <c r="Q157" s="322"/>
      <c r="R157" s="231"/>
      <c r="S157" s="102"/>
      <c r="T157" s="215" t="str">
        <f>VLOOKUP(AP157,area_15_m3_2,2)&amp;"・"&amp;VLOOKUP(AP157,area_15_m3_2,4)</f>
        <v>二宮・嶺井</v>
      </c>
      <c r="U157" s="216"/>
      <c r="V157" s="219"/>
      <c r="W157" s="220"/>
      <c r="X157" s="221"/>
      <c r="Y157" s="20" t="s">
        <v>17</v>
      </c>
      <c r="Z157" s="21"/>
      <c r="AA157" s="22"/>
      <c r="AB157" s="20" t="s">
        <v>36</v>
      </c>
      <c r="AC157" s="21"/>
      <c r="AD157" s="22"/>
      <c r="AE157" s="20" t="s">
        <v>57</v>
      </c>
      <c r="AF157" s="21"/>
      <c r="AG157" s="22"/>
      <c r="AH157" s="320"/>
      <c r="AI157" s="321"/>
      <c r="AJ157" s="322"/>
      <c r="AK157" s="231"/>
      <c r="AL157" s="126"/>
      <c r="AN157" s="234">
        <v>3</v>
      </c>
      <c r="AP157" s="234">
        <v>4</v>
      </c>
      <c r="AR157" s="44"/>
      <c r="AS157" s="44"/>
      <c r="AT157" s="44"/>
      <c r="AU157" s="44"/>
      <c r="AV157" s="44"/>
      <c r="AX157" s="67" t="s">
        <v>168</v>
      </c>
      <c r="AY157" s="68" t="s">
        <v>441</v>
      </c>
      <c r="AZ157" s="143"/>
      <c r="BA157" s="67" t="str">
        <f>AX131&amp;AX157</f>
        <v>Ｍ３－２６</v>
      </c>
      <c r="BB157" s="67" t="str">
        <f>AY131&amp;AY157</f>
        <v>MD03Y000３</v>
      </c>
    </row>
    <row r="158" spans="1:54" s="131" customFormat="1" ht="8.25" customHeight="1">
      <c r="A158" s="217"/>
      <c r="B158" s="218"/>
      <c r="C158" s="222"/>
      <c r="D158" s="223"/>
      <c r="E158" s="224"/>
      <c r="F158" s="23"/>
      <c r="G158" s="5"/>
      <c r="H158" s="24"/>
      <c r="I158" s="23"/>
      <c r="J158" s="5"/>
      <c r="K158" s="24"/>
      <c r="L158" s="23"/>
      <c r="M158" s="5"/>
      <c r="N158" s="24"/>
      <c r="O158" s="323"/>
      <c r="P158" s="324"/>
      <c r="Q158" s="325"/>
      <c r="R158" s="232"/>
      <c r="S158" s="102"/>
      <c r="T158" s="217"/>
      <c r="U158" s="218"/>
      <c r="V158" s="222"/>
      <c r="W158" s="223"/>
      <c r="X158" s="224"/>
      <c r="Y158" s="23"/>
      <c r="Z158" s="5"/>
      <c r="AA158" s="24"/>
      <c r="AB158" s="23"/>
      <c r="AC158" s="5"/>
      <c r="AD158" s="24"/>
      <c r="AE158" s="23"/>
      <c r="AF158" s="5"/>
      <c r="AG158" s="24"/>
      <c r="AH158" s="323"/>
      <c r="AI158" s="324"/>
      <c r="AJ158" s="325"/>
      <c r="AK158" s="232"/>
      <c r="AL158" s="126"/>
      <c r="AN158" s="235"/>
      <c r="AP158" s="235"/>
      <c r="AR158" s="44"/>
      <c r="AS158" s="44"/>
      <c r="AT158" s="44"/>
      <c r="AU158" s="44"/>
      <c r="AV158" s="44"/>
      <c r="AX158" s="67"/>
      <c r="AY158" s="67"/>
      <c r="BA158" s="69"/>
      <c r="BB158" s="69"/>
    </row>
    <row r="159" spans="1:54" s="131" customFormat="1" ht="8.25" customHeight="1">
      <c r="A159" s="258" t="str">
        <f>IF(VLOOKUP(AN159,area_15_m3_2,3)=VLOOKUP(AN159,area_15_m3_2,5),"("&amp;VLOOKUP(AN159,area_15_m3_2,3)&amp;")","("&amp;VLOOKUP(AN159,area_15_m3_2,3)&amp;"・"&amp;VLOOKUP(AN159,area_15_m3_2,5)&amp;")")</f>
        <v>(ＮＯ ＬＩＭＩＴ・千葉市)</v>
      </c>
      <c r="B159" s="259"/>
      <c r="C159" s="222"/>
      <c r="D159" s="223"/>
      <c r="E159" s="224"/>
      <c r="F159" s="23"/>
      <c r="G159" s="5"/>
      <c r="H159" s="24"/>
      <c r="I159" s="23"/>
      <c r="J159" s="5"/>
      <c r="K159" s="24"/>
      <c r="L159" s="23"/>
      <c r="M159" s="5"/>
      <c r="N159" s="24"/>
      <c r="O159" s="323"/>
      <c r="P159" s="324"/>
      <c r="Q159" s="325"/>
      <c r="R159" s="232"/>
      <c r="S159" s="102"/>
      <c r="T159" s="258" t="str">
        <f>IF(VLOOKUP(AP159,area_15_m3_2,3)=VLOOKUP(AP159,area_15_m3_2,5),"("&amp;VLOOKUP(AP159,area_15_m3_2,3)&amp;")","("&amp;VLOOKUP(AP159,area_15_m3_2,3)&amp;"・"&amp;VLOOKUP(AP159,area_15_m3_2,5)&amp;")")</f>
        <v>(エールBC)</v>
      </c>
      <c r="U159" s="259"/>
      <c r="V159" s="222"/>
      <c r="W159" s="223"/>
      <c r="X159" s="224"/>
      <c r="Y159" s="23"/>
      <c r="Z159" s="5"/>
      <c r="AA159" s="24"/>
      <c r="AB159" s="23"/>
      <c r="AC159" s="5"/>
      <c r="AD159" s="24"/>
      <c r="AE159" s="23"/>
      <c r="AF159" s="5"/>
      <c r="AG159" s="24"/>
      <c r="AH159" s="323"/>
      <c r="AI159" s="324"/>
      <c r="AJ159" s="325"/>
      <c r="AK159" s="232"/>
      <c r="AL159" s="126"/>
      <c r="AN159" s="235">
        <v>3</v>
      </c>
      <c r="AP159" s="235">
        <v>4</v>
      </c>
      <c r="AR159" s="44"/>
      <c r="AS159" s="44"/>
      <c r="AT159" s="44"/>
      <c r="AU159" s="44"/>
      <c r="AV159" s="44"/>
      <c r="AX159" s="67"/>
      <c r="AY159" s="67"/>
      <c r="BA159" s="69"/>
      <c r="BB159" s="69"/>
    </row>
    <row r="160" spans="1:54" s="131" customFormat="1" ht="8.25" customHeight="1">
      <c r="A160" s="260"/>
      <c r="B160" s="261"/>
      <c r="C160" s="262"/>
      <c r="D160" s="263"/>
      <c r="E160" s="264"/>
      <c r="F160" s="25"/>
      <c r="G160" s="26"/>
      <c r="H160" s="27"/>
      <c r="I160" s="25"/>
      <c r="J160" s="26"/>
      <c r="K160" s="27"/>
      <c r="L160" s="25"/>
      <c r="M160" s="26"/>
      <c r="N160" s="27"/>
      <c r="O160" s="329"/>
      <c r="P160" s="330"/>
      <c r="Q160" s="331"/>
      <c r="R160" s="286"/>
      <c r="S160" s="102"/>
      <c r="T160" s="260"/>
      <c r="U160" s="261"/>
      <c r="V160" s="262"/>
      <c r="W160" s="263"/>
      <c r="X160" s="264"/>
      <c r="Y160" s="25"/>
      <c r="Z160" s="26"/>
      <c r="AA160" s="27"/>
      <c r="AB160" s="25"/>
      <c r="AC160" s="26"/>
      <c r="AD160" s="27"/>
      <c r="AE160" s="25"/>
      <c r="AF160" s="26"/>
      <c r="AG160" s="27"/>
      <c r="AH160" s="329"/>
      <c r="AI160" s="330"/>
      <c r="AJ160" s="331"/>
      <c r="AK160" s="286"/>
      <c r="AL160" s="126"/>
      <c r="AN160" s="240"/>
      <c r="AP160" s="240"/>
      <c r="AR160" s="44"/>
      <c r="AS160" s="44"/>
      <c r="AT160" s="44"/>
      <c r="AU160" s="44"/>
      <c r="AV160" s="44"/>
      <c r="AX160" s="67"/>
      <c r="AY160" s="67"/>
      <c r="BA160" s="69"/>
      <c r="BB160" s="69"/>
    </row>
    <row r="161" spans="1:54" s="131" customFormat="1" ht="8.25" customHeight="1">
      <c r="A161" s="215" t="str">
        <f>VLOOKUP(AN161,area_15_m3_2,2)&amp;"・"&amp;VLOOKUP(AN161,area_15_m3_2,4)</f>
        <v>生亀・内田</v>
      </c>
      <c r="B161" s="216"/>
      <c r="C161" s="20" t="str">
        <f>F157</f>
        <v>4</v>
      </c>
      <c r="D161" s="21"/>
      <c r="E161" s="22"/>
      <c r="F161" s="219"/>
      <c r="G161" s="220"/>
      <c r="H161" s="221"/>
      <c r="I161" s="20" t="s">
        <v>56</v>
      </c>
      <c r="J161" s="21"/>
      <c r="K161" s="22"/>
      <c r="L161" s="20" t="s">
        <v>55</v>
      </c>
      <c r="M161" s="21"/>
      <c r="N161" s="22"/>
      <c r="O161" s="320"/>
      <c r="P161" s="321"/>
      <c r="Q161" s="322"/>
      <c r="R161" s="231"/>
      <c r="S161" s="102"/>
      <c r="T161" s="215" t="str">
        <f>VLOOKUP(AP161,area_15_m3_2,2)&amp;"・"&amp;VLOOKUP(AP161,area_15_m3_2,4)</f>
        <v>藤本・白兼</v>
      </c>
      <c r="U161" s="216"/>
      <c r="V161" s="20" t="str">
        <f>Y157</f>
        <v>6</v>
      </c>
      <c r="W161" s="21"/>
      <c r="X161" s="22"/>
      <c r="Y161" s="219"/>
      <c r="Z161" s="220"/>
      <c r="AA161" s="221"/>
      <c r="AB161" s="20" t="s">
        <v>73</v>
      </c>
      <c r="AC161" s="21"/>
      <c r="AD161" s="22"/>
      <c r="AE161" s="20" t="s">
        <v>37</v>
      </c>
      <c r="AF161" s="21"/>
      <c r="AG161" s="22"/>
      <c r="AH161" s="320"/>
      <c r="AI161" s="321"/>
      <c r="AJ161" s="322"/>
      <c r="AK161" s="231"/>
      <c r="AL161" s="126"/>
      <c r="AN161" s="234">
        <v>14</v>
      </c>
      <c r="AP161" s="234">
        <v>13</v>
      </c>
      <c r="AR161" s="44"/>
      <c r="AS161" s="44"/>
      <c r="AT161" s="44"/>
      <c r="AU161" s="44"/>
      <c r="AV161" s="44"/>
      <c r="AX161" s="67"/>
      <c r="AY161" s="67"/>
      <c r="BA161" s="69"/>
      <c r="BB161" s="69"/>
    </row>
    <row r="162" spans="1:54" s="131" customFormat="1" ht="8.25" customHeight="1">
      <c r="A162" s="217"/>
      <c r="B162" s="218"/>
      <c r="C162" s="23"/>
      <c r="D162" s="5"/>
      <c r="E162" s="24"/>
      <c r="F162" s="222"/>
      <c r="G162" s="223"/>
      <c r="H162" s="224"/>
      <c r="I162" s="23"/>
      <c r="J162" s="5"/>
      <c r="K162" s="24"/>
      <c r="L162" s="23"/>
      <c r="M162" s="5"/>
      <c r="N162" s="24"/>
      <c r="O162" s="323"/>
      <c r="P162" s="324"/>
      <c r="Q162" s="325"/>
      <c r="R162" s="232"/>
      <c r="S162" s="102"/>
      <c r="T162" s="217"/>
      <c r="U162" s="218"/>
      <c r="V162" s="23"/>
      <c r="W162" s="5"/>
      <c r="X162" s="24"/>
      <c r="Y162" s="222"/>
      <c r="Z162" s="223"/>
      <c r="AA162" s="224"/>
      <c r="AB162" s="23"/>
      <c r="AC162" s="5"/>
      <c r="AD162" s="24"/>
      <c r="AE162" s="23"/>
      <c r="AF162" s="5"/>
      <c r="AG162" s="24"/>
      <c r="AH162" s="323"/>
      <c r="AI162" s="324"/>
      <c r="AJ162" s="325"/>
      <c r="AK162" s="232"/>
      <c r="AL162" s="126"/>
      <c r="AN162" s="235"/>
      <c r="AP162" s="235"/>
      <c r="AR162" s="44"/>
      <c r="AS162" s="44"/>
      <c r="AT162" s="44"/>
      <c r="AU162" s="44"/>
      <c r="AV162" s="44"/>
      <c r="AX162" s="67"/>
      <c r="AY162" s="67"/>
      <c r="BA162" s="69"/>
      <c r="BB162" s="69"/>
    </row>
    <row r="163" spans="1:54" s="131" customFormat="1" ht="8.25" customHeight="1">
      <c r="A163" s="258" t="str">
        <f>IF(VLOOKUP(AN163,area_15_m3_2,3)=VLOOKUP(AN163,area_15_m3_2,5),"("&amp;VLOOKUP(AN163,area_15_m3_2,3)&amp;")","("&amp;VLOOKUP(AN163,area_15_m3_2,3)&amp;"・"&amp;VLOOKUP(AN163,area_15_m3_2,5)&amp;")")</f>
        <v>(松戸六実高校)</v>
      </c>
      <c r="B163" s="259"/>
      <c r="C163" s="23"/>
      <c r="D163" s="5"/>
      <c r="E163" s="24"/>
      <c r="F163" s="222"/>
      <c r="G163" s="223"/>
      <c r="H163" s="224"/>
      <c r="I163" s="23"/>
      <c r="J163" s="5"/>
      <c r="K163" s="24"/>
      <c r="L163" s="23"/>
      <c r="M163" s="5"/>
      <c r="N163" s="24"/>
      <c r="O163" s="323"/>
      <c r="P163" s="324"/>
      <c r="Q163" s="325"/>
      <c r="R163" s="232"/>
      <c r="S163" s="102"/>
      <c r="T163" s="258" t="str">
        <f>IF(VLOOKUP(AP163,area_15_m3_2,3)=VLOOKUP(AP163,area_15_m3_2,5),"("&amp;VLOOKUP(AP163,area_15_m3_2,3)&amp;")","("&amp;VLOOKUP(AP163,area_15_m3_2,3)&amp;"・"&amp;VLOOKUP(AP163,area_15_m3_2,5)&amp;")")</f>
        <v>(市立船橋高校)</v>
      </c>
      <c r="U163" s="259"/>
      <c r="V163" s="23"/>
      <c r="W163" s="5"/>
      <c r="X163" s="24"/>
      <c r="Y163" s="222"/>
      <c r="Z163" s="223"/>
      <c r="AA163" s="224"/>
      <c r="AB163" s="23"/>
      <c r="AC163" s="5"/>
      <c r="AD163" s="24"/>
      <c r="AE163" s="23"/>
      <c r="AF163" s="5"/>
      <c r="AG163" s="24"/>
      <c r="AH163" s="323"/>
      <c r="AI163" s="324"/>
      <c r="AJ163" s="325"/>
      <c r="AK163" s="232"/>
      <c r="AL163" s="126"/>
      <c r="AN163" s="235">
        <v>14</v>
      </c>
      <c r="AP163" s="235">
        <v>13</v>
      </c>
      <c r="AR163" s="44"/>
      <c r="AS163" s="44"/>
      <c r="AT163" s="44"/>
      <c r="AU163" s="44"/>
      <c r="AV163" s="44"/>
      <c r="AX163" s="67"/>
      <c r="AY163" s="67"/>
      <c r="BA163" s="69"/>
      <c r="BB163" s="69"/>
    </row>
    <row r="164" spans="1:54" s="131" customFormat="1" ht="8.25" customHeight="1">
      <c r="A164" s="260"/>
      <c r="B164" s="261"/>
      <c r="C164" s="25"/>
      <c r="D164" s="26"/>
      <c r="E164" s="27"/>
      <c r="F164" s="262"/>
      <c r="G164" s="263"/>
      <c r="H164" s="264"/>
      <c r="I164" s="25"/>
      <c r="J164" s="26"/>
      <c r="K164" s="27"/>
      <c r="L164" s="25"/>
      <c r="M164" s="26"/>
      <c r="N164" s="27"/>
      <c r="O164" s="329"/>
      <c r="P164" s="330"/>
      <c r="Q164" s="331"/>
      <c r="R164" s="286"/>
      <c r="S164" s="102"/>
      <c r="T164" s="260"/>
      <c r="U164" s="261"/>
      <c r="V164" s="25"/>
      <c r="W164" s="26"/>
      <c r="X164" s="27"/>
      <c r="Y164" s="262"/>
      <c r="Z164" s="263"/>
      <c r="AA164" s="264"/>
      <c r="AB164" s="25"/>
      <c r="AC164" s="26"/>
      <c r="AD164" s="27"/>
      <c r="AE164" s="25"/>
      <c r="AF164" s="26"/>
      <c r="AG164" s="27"/>
      <c r="AH164" s="329"/>
      <c r="AI164" s="330"/>
      <c r="AJ164" s="331"/>
      <c r="AK164" s="286"/>
      <c r="AL164" s="126"/>
      <c r="AN164" s="240"/>
      <c r="AP164" s="240"/>
      <c r="AR164" s="44"/>
      <c r="AS164" s="44"/>
      <c r="AT164" s="44"/>
      <c r="AU164" s="44"/>
      <c r="AV164" s="44"/>
      <c r="AX164" s="67"/>
      <c r="AY164" s="67"/>
      <c r="BA164" s="69"/>
      <c r="BB164" s="69"/>
    </row>
    <row r="165" spans="1:54" s="131" customFormat="1" ht="8.25" customHeight="1">
      <c r="A165" s="215" t="str">
        <f>VLOOKUP(AN165,area_15_m3_2,2)&amp;"・"&amp;VLOOKUP(AN165,area_15_m3_2,4)</f>
        <v>仁位・杉本</v>
      </c>
      <c r="B165" s="216"/>
      <c r="C165" s="20" t="str">
        <f>I157</f>
        <v>11</v>
      </c>
      <c r="D165" s="21"/>
      <c r="E165" s="22"/>
      <c r="F165" s="20" t="str">
        <f>I161</f>
        <v>19</v>
      </c>
      <c r="G165" s="21"/>
      <c r="H165" s="22"/>
      <c r="I165" s="219"/>
      <c r="J165" s="220"/>
      <c r="K165" s="221"/>
      <c r="L165" s="20" t="s">
        <v>9</v>
      </c>
      <c r="M165" s="21"/>
      <c r="N165" s="22"/>
      <c r="O165" s="320"/>
      <c r="P165" s="321"/>
      <c r="Q165" s="322"/>
      <c r="R165" s="231"/>
      <c r="S165" s="102"/>
      <c r="T165" s="215" t="str">
        <f>VLOOKUP(AP165,area_15_m3_2,2)&amp;"・"&amp;VLOOKUP(AP165,area_15_m3_2,4)</f>
        <v>永野・永野</v>
      </c>
      <c r="U165" s="216"/>
      <c r="V165" s="20" t="str">
        <f>AB157</f>
        <v>13</v>
      </c>
      <c r="W165" s="21"/>
      <c r="X165" s="22"/>
      <c r="Y165" s="20" t="str">
        <f>AB161</f>
        <v>21</v>
      </c>
      <c r="Z165" s="21"/>
      <c r="AA165" s="22"/>
      <c r="AB165" s="219"/>
      <c r="AC165" s="220"/>
      <c r="AD165" s="221"/>
      <c r="AE165" s="20" t="s">
        <v>7</v>
      </c>
      <c r="AF165" s="21"/>
      <c r="AG165" s="22"/>
      <c r="AH165" s="320"/>
      <c r="AI165" s="321"/>
      <c r="AJ165" s="322"/>
      <c r="AK165" s="231"/>
      <c r="AL165" s="126"/>
      <c r="AN165" s="235">
        <v>11</v>
      </c>
      <c r="AP165" s="235">
        <v>12</v>
      </c>
      <c r="AR165" s="44"/>
      <c r="AS165" s="44"/>
      <c r="AT165" s="44"/>
      <c r="AU165" s="44"/>
      <c r="AV165" s="44"/>
      <c r="AX165" s="67"/>
      <c r="AY165" s="67"/>
      <c r="BA165" s="69"/>
      <c r="BB165" s="69"/>
    </row>
    <row r="166" spans="1:54" s="131" customFormat="1" ht="8.25" customHeight="1">
      <c r="A166" s="217"/>
      <c r="B166" s="218"/>
      <c r="C166" s="23"/>
      <c r="D166" s="5"/>
      <c r="E166" s="24"/>
      <c r="F166" s="23"/>
      <c r="G166" s="5"/>
      <c r="H166" s="24"/>
      <c r="I166" s="222"/>
      <c r="J166" s="223"/>
      <c r="K166" s="224"/>
      <c r="L166" s="23"/>
      <c r="M166" s="5"/>
      <c r="N166" s="24"/>
      <c r="O166" s="323"/>
      <c r="P166" s="324"/>
      <c r="Q166" s="325"/>
      <c r="R166" s="232"/>
      <c r="S166" s="102"/>
      <c r="T166" s="217"/>
      <c r="U166" s="218"/>
      <c r="V166" s="23"/>
      <c r="W166" s="5"/>
      <c r="X166" s="24"/>
      <c r="Y166" s="23"/>
      <c r="Z166" s="5"/>
      <c r="AA166" s="24"/>
      <c r="AB166" s="222"/>
      <c r="AC166" s="223"/>
      <c r="AD166" s="224"/>
      <c r="AE166" s="23"/>
      <c r="AF166" s="5"/>
      <c r="AG166" s="24"/>
      <c r="AH166" s="323"/>
      <c r="AI166" s="324"/>
      <c r="AJ166" s="325"/>
      <c r="AK166" s="232"/>
      <c r="AL166" s="126"/>
      <c r="AN166" s="235"/>
      <c r="AP166" s="235"/>
      <c r="AR166" s="44"/>
      <c r="AS166" s="44"/>
      <c r="AT166" s="44"/>
      <c r="AU166" s="44"/>
      <c r="AV166" s="44"/>
      <c r="AX166" s="67"/>
      <c r="AY166" s="67"/>
      <c r="BA166" s="69"/>
      <c r="BB166" s="69"/>
    </row>
    <row r="167" spans="1:54" s="131" customFormat="1" ht="8.25" customHeight="1">
      <c r="A167" s="236" t="str">
        <f>IF(VLOOKUP(AN167,area_15_m3_2,3)=VLOOKUP(AN167,area_15_m3_2,5),"("&amp;VLOOKUP(AN167,area_15_m3_2,3)&amp;")","("&amp;VLOOKUP(AN167,area_15_m3_2,3)&amp;"・"&amp;VLOOKUP(AN167,area_15_m3_2,5)&amp;")")</f>
        <v>(エールBC)</v>
      </c>
      <c r="B167" s="237"/>
      <c r="C167" s="23"/>
      <c r="D167" s="5"/>
      <c r="E167" s="24"/>
      <c r="F167" s="23"/>
      <c r="G167" s="5"/>
      <c r="H167" s="24"/>
      <c r="I167" s="222"/>
      <c r="J167" s="223"/>
      <c r="K167" s="224"/>
      <c r="L167" s="23"/>
      <c r="M167" s="5"/>
      <c r="N167" s="24"/>
      <c r="O167" s="323"/>
      <c r="P167" s="324"/>
      <c r="Q167" s="325"/>
      <c r="R167" s="232"/>
      <c r="S167" s="102"/>
      <c r="T167" s="236" t="str">
        <f>IF(VLOOKUP(AP167,area_15_m3_2,3)=VLOOKUP(AP167,area_15_m3_2,5),"("&amp;VLOOKUP(AP167,area_15_m3_2,3)&amp;")","("&amp;VLOOKUP(AP167,area_15_m3_2,3)&amp;"・"&amp;VLOOKUP(AP167,area_15_m3_2,5)&amp;")")</f>
        <v>(一般)</v>
      </c>
      <c r="U167" s="237"/>
      <c r="V167" s="23"/>
      <c r="W167" s="5"/>
      <c r="X167" s="24"/>
      <c r="Y167" s="23"/>
      <c r="Z167" s="5"/>
      <c r="AA167" s="24"/>
      <c r="AB167" s="222"/>
      <c r="AC167" s="223"/>
      <c r="AD167" s="224"/>
      <c r="AE167" s="23"/>
      <c r="AF167" s="5"/>
      <c r="AG167" s="24"/>
      <c r="AH167" s="323"/>
      <c r="AI167" s="324"/>
      <c r="AJ167" s="325"/>
      <c r="AK167" s="232"/>
      <c r="AL167" s="126"/>
      <c r="AN167" s="235">
        <v>11</v>
      </c>
      <c r="AP167" s="235">
        <v>12</v>
      </c>
      <c r="AR167" s="44"/>
      <c r="AS167" s="44"/>
      <c r="AT167" s="44"/>
      <c r="AU167" s="44"/>
      <c r="AV167" s="44"/>
      <c r="AX167" s="67"/>
      <c r="AY167" s="67"/>
      <c r="BA167" s="69"/>
      <c r="BB167" s="69"/>
    </row>
    <row r="168" spans="1:54" s="131" customFormat="1" ht="8.25" customHeight="1">
      <c r="A168" s="265"/>
      <c r="B168" s="237"/>
      <c r="C168" s="23"/>
      <c r="D168" s="26"/>
      <c r="E168" s="24"/>
      <c r="F168" s="23"/>
      <c r="G168" s="26"/>
      <c r="H168" s="24"/>
      <c r="I168" s="262"/>
      <c r="J168" s="263"/>
      <c r="K168" s="264"/>
      <c r="L168" s="23"/>
      <c r="M168" s="26"/>
      <c r="N168" s="24"/>
      <c r="O168" s="329"/>
      <c r="P168" s="330"/>
      <c r="Q168" s="331"/>
      <c r="R168" s="232"/>
      <c r="S168" s="102"/>
      <c r="T168" s="265"/>
      <c r="U168" s="237"/>
      <c r="V168" s="23"/>
      <c r="W168" s="26"/>
      <c r="X168" s="24"/>
      <c r="Y168" s="23"/>
      <c r="Z168" s="26"/>
      <c r="AA168" s="24"/>
      <c r="AB168" s="262"/>
      <c r="AC168" s="263"/>
      <c r="AD168" s="264"/>
      <c r="AE168" s="23"/>
      <c r="AF168" s="26"/>
      <c r="AG168" s="24"/>
      <c r="AH168" s="329"/>
      <c r="AI168" s="330"/>
      <c r="AJ168" s="331"/>
      <c r="AK168" s="232"/>
      <c r="AL168" s="126"/>
      <c r="AN168" s="240"/>
      <c r="AP168" s="240"/>
      <c r="AR168" s="44"/>
      <c r="AS168" s="44"/>
      <c r="AT168" s="44"/>
      <c r="AU168" s="44"/>
      <c r="AV168" s="44"/>
      <c r="AX168" s="67"/>
      <c r="AY168" s="67"/>
      <c r="BA168" s="69"/>
      <c r="BB168" s="69"/>
    </row>
    <row r="169" spans="1:54" s="131" customFormat="1" ht="8.25" customHeight="1">
      <c r="A169" s="215" t="str">
        <f>VLOOKUP(AN169,area_15_m3_2,2)&amp;"・"&amp;VLOOKUP(AN169,area_15_m3_2,4)</f>
        <v>長谷・吉村</v>
      </c>
      <c r="B169" s="216"/>
      <c r="C169" s="20" t="str">
        <f>L157</f>
        <v>18</v>
      </c>
      <c r="D169" s="21"/>
      <c r="E169" s="22"/>
      <c r="F169" s="20" t="str">
        <f>L161</f>
        <v>12</v>
      </c>
      <c r="G169" s="21"/>
      <c r="H169" s="22"/>
      <c r="I169" s="20" t="str">
        <f>L165</f>
        <v>5</v>
      </c>
      <c r="J169" s="21"/>
      <c r="K169" s="22"/>
      <c r="L169" s="219"/>
      <c r="M169" s="220"/>
      <c r="N169" s="221"/>
      <c r="O169" s="320"/>
      <c r="P169" s="321"/>
      <c r="Q169" s="322"/>
      <c r="R169" s="231"/>
      <c r="S169" s="102"/>
      <c r="T169" s="215" t="str">
        <f>VLOOKUP(AP169,area_15_m3_2,2)&amp;"・"&amp;VLOOKUP(AP169,area_15_m3_2,4)</f>
        <v>吉田・藤髙</v>
      </c>
      <c r="U169" s="216"/>
      <c r="V169" s="20" t="str">
        <f>AE157</f>
        <v>20</v>
      </c>
      <c r="W169" s="21"/>
      <c r="X169" s="22"/>
      <c r="Y169" s="20" t="str">
        <f>AE161</f>
        <v>14</v>
      </c>
      <c r="Z169" s="21"/>
      <c r="AA169" s="22"/>
      <c r="AB169" s="20" t="str">
        <f>AE165</f>
        <v>7</v>
      </c>
      <c r="AC169" s="21"/>
      <c r="AD169" s="22"/>
      <c r="AE169" s="219"/>
      <c r="AF169" s="220"/>
      <c r="AG169" s="221"/>
      <c r="AH169" s="320"/>
      <c r="AI169" s="321"/>
      <c r="AJ169" s="322"/>
      <c r="AK169" s="231"/>
      <c r="AL169" s="126"/>
      <c r="AN169" s="234">
        <v>6</v>
      </c>
      <c r="AP169" s="234">
        <v>5</v>
      </c>
      <c r="AR169" s="44"/>
      <c r="AS169" s="44"/>
      <c r="AT169" s="44"/>
      <c r="AU169" s="44"/>
      <c r="AV169" s="44"/>
      <c r="AX169" s="67"/>
      <c r="AY169" s="67"/>
      <c r="BA169" s="69"/>
      <c r="BB169" s="69"/>
    </row>
    <row r="170" spans="1:54" s="131" customFormat="1" ht="8.25" customHeight="1">
      <c r="A170" s="217"/>
      <c r="B170" s="218"/>
      <c r="C170" s="23"/>
      <c r="D170" s="5"/>
      <c r="E170" s="24"/>
      <c r="F170" s="23"/>
      <c r="G170" s="5"/>
      <c r="H170" s="24"/>
      <c r="I170" s="23"/>
      <c r="J170" s="5"/>
      <c r="K170" s="24"/>
      <c r="L170" s="222"/>
      <c r="M170" s="223"/>
      <c r="N170" s="224"/>
      <c r="O170" s="323"/>
      <c r="P170" s="324"/>
      <c r="Q170" s="325"/>
      <c r="R170" s="232"/>
      <c r="T170" s="217"/>
      <c r="U170" s="218"/>
      <c r="V170" s="23"/>
      <c r="W170" s="5"/>
      <c r="X170" s="24"/>
      <c r="Y170" s="23"/>
      <c r="Z170" s="5"/>
      <c r="AA170" s="24"/>
      <c r="AB170" s="23"/>
      <c r="AC170" s="5"/>
      <c r="AD170" s="24"/>
      <c r="AE170" s="222"/>
      <c r="AF170" s="223"/>
      <c r="AG170" s="224"/>
      <c r="AH170" s="323"/>
      <c r="AI170" s="324"/>
      <c r="AJ170" s="325"/>
      <c r="AK170" s="232"/>
      <c r="AL170" s="126"/>
      <c r="AN170" s="235"/>
      <c r="AP170" s="235"/>
      <c r="AR170" s="44"/>
      <c r="AS170" s="44"/>
      <c r="AT170" s="44"/>
      <c r="AU170" s="44"/>
      <c r="AV170" s="44"/>
      <c r="AX170" s="67"/>
      <c r="AY170" s="67"/>
      <c r="BA170" s="69"/>
      <c r="BB170" s="69"/>
    </row>
    <row r="171" spans="1:54" s="131" customFormat="1" ht="8.25" customHeight="1">
      <c r="A171" s="236" t="str">
        <f>IF(VLOOKUP(AN171,area_15_m3_2,3)=VLOOKUP(AN171,area_15_m3_2,5),"("&amp;VLOOKUP(AN171,area_15_m3_2,3)&amp;")","("&amp;VLOOKUP(AN171,area_15_m3_2,3)&amp;"・"&amp;VLOOKUP(AN171,area_15_m3_2,5)&amp;")")</f>
        <v>(千葉工業大学)</v>
      </c>
      <c r="B171" s="237"/>
      <c r="C171" s="23"/>
      <c r="D171" s="5"/>
      <c r="E171" s="24"/>
      <c r="F171" s="23"/>
      <c r="G171" s="5"/>
      <c r="H171" s="24"/>
      <c r="I171" s="23"/>
      <c r="J171" s="5"/>
      <c r="K171" s="24"/>
      <c r="L171" s="222"/>
      <c r="M171" s="223"/>
      <c r="N171" s="224"/>
      <c r="O171" s="323"/>
      <c r="P171" s="324"/>
      <c r="Q171" s="325"/>
      <c r="R171" s="232"/>
      <c r="T171" s="236" t="str">
        <f>IF(VLOOKUP(AP171,area_15_m3_2,3)=VLOOKUP(AP171,area_15_m3_2,5),"("&amp;VLOOKUP(AP171,area_15_m3_2,3)&amp;")","("&amp;VLOOKUP(AP171,area_15_m3_2,3)&amp;"・"&amp;VLOOKUP(AP171,area_15_m3_2,5)&amp;")")</f>
        <v>(一般・市川東高校)</v>
      </c>
      <c r="U171" s="237"/>
      <c r="V171" s="23"/>
      <c r="W171" s="5"/>
      <c r="X171" s="24"/>
      <c r="Y171" s="23"/>
      <c r="Z171" s="5"/>
      <c r="AA171" s="24"/>
      <c r="AB171" s="23"/>
      <c r="AC171" s="5"/>
      <c r="AD171" s="24"/>
      <c r="AE171" s="222"/>
      <c r="AF171" s="223"/>
      <c r="AG171" s="224"/>
      <c r="AH171" s="323"/>
      <c r="AI171" s="324"/>
      <c r="AJ171" s="325"/>
      <c r="AK171" s="232"/>
      <c r="AL171" s="126"/>
      <c r="AN171" s="235">
        <v>6</v>
      </c>
      <c r="AP171" s="235">
        <v>5</v>
      </c>
      <c r="AR171" s="44"/>
      <c r="AS171" s="44"/>
      <c r="AT171" s="44"/>
      <c r="AU171" s="44"/>
      <c r="AV171" s="44"/>
      <c r="AX171" s="67"/>
      <c r="AY171" s="67"/>
      <c r="BA171" s="69"/>
      <c r="BB171" s="69"/>
    </row>
    <row r="172" spans="1:54" s="131" customFormat="1" ht="8.25" customHeight="1" thickBot="1">
      <c r="A172" s="238"/>
      <c r="B172" s="239"/>
      <c r="C172" s="28"/>
      <c r="D172" s="29"/>
      <c r="E172" s="30"/>
      <c r="F172" s="28"/>
      <c r="G172" s="29"/>
      <c r="H172" s="30"/>
      <c r="I172" s="28"/>
      <c r="J172" s="29"/>
      <c r="K172" s="30"/>
      <c r="L172" s="225"/>
      <c r="M172" s="226"/>
      <c r="N172" s="227"/>
      <c r="O172" s="326"/>
      <c r="P172" s="327"/>
      <c r="Q172" s="328"/>
      <c r="R172" s="233"/>
      <c r="T172" s="238"/>
      <c r="U172" s="239"/>
      <c r="V172" s="28"/>
      <c r="W172" s="29"/>
      <c r="X172" s="30"/>
      <c r="Y172" s="28"/>
      <c r="Z172" s="29"/>
      <c r="AA172" s="30"/>
      <c r="AB172" s="28"/>
      <c r="AC172" s="29"/>
      <c r="AD172" s="30"/>
      <c r="AE172" s="225"/>
      <c r="AF172" s="226"/>
      <c r="AG172" s="227"/>
      <c r="AH172" s="326"/>
      <c r="AI172" s="327"/>
      <c r="AJ172" s="328"/>
      <c r="AK172" s="233"/>
      <c r="AL172" s="126"/>
      <c r="AN172" s="240"/>
      <c r="AP172" s="240"/>
      <c r="AR172" s="44"/>
      <c r="AS172" s="44"/>
      <c r="AT172" s="44"/>
      <c r="AU172" s="44"/>
      <c r="AV172" s="44"/>
      <c r="AX172" s="67"/>
      <c r="AY172" s="67"/>
      <c r="BA172" s="69"/>
      <c r="BB172" s="69"/>
    </row>
    <row r="173" spans="1:54" s="131" customFormat="1" ht="8.25" customHeight="1">
      <c r="A173" s="43"/>
      <c r="B173" s="43"/>
      <c r="C173" s="42"/>
      <c r="D173" s="42"/>
      <c r="E173" s="42"/>
      <c r="F173" s="42"/>
      <c r="G173" s="42"/>
      <c r="H173" s="42"/>
      <c r="I173" s="42"/>
      <c r="J173" s="137"/>
      <c r="K173" s="137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26"/>
      <c r="AR173" s="44"/>
      <c r="AS173" s="44"/>
      <c r="AT173" s="44"/>
      <c r="AU173" s="44"/>
      <c r="AV173" s="44"/>
      <c r="AX173" s="67"/>
      <c r="AY173" s="67"/>
      <c r="BA173" s="69"/>
      <c r="BB173" s="69"/>
    </row>
    <row r="174" spans="1:54" s="131" customFormat="1" ht="8.25" customHeight="1">
      <c r="A174" s="241" t="s">
        <v>29</v>
      </c>
      <c r="B174" s="241"/>
      <c r="C174" s="241"/>
      <c r="D174" s="241"/>
      <c r="E174" s="241"/>
      <c r="F174" s="241"/>
      <c r="G174" s="241"/>
      <c r="H174" s="241"/>
      <c r="I174" s="241"/>
      <c r="J174" s="241"/>
      <c r="K174" s="241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26"/>
      <c r="AR174" s="44"/>
      <c r="AS174" s="44"/>
      <c r="AT174" s="44"/>
      <c r="AU174" s="44"/>
      <c r="AV174" s="44"/>
      <c r="AX174" s="67"/>
      <c r="AY174" s="67"/>
      <c r="BA174" s="69"/>
      <c r="BB174" s="69"/>
    </row>
    <row r="175" spans="1:54" s="131" customFormat="1" ht="8.25" customHeight="1">
      <c r="A175" s="241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26"/>
      <c r="AR175" s="44"/>
      <c r="AS175" s="44"/>
      <c r="AT175" s="44"/>
      <c r="AU175" s="44"/>
      <c r="AV175" s="44"/>
      <c r="AX175" s="67"/>
      <c r="AY175" s="67"/>
      <c r="BA175" s="69"/>
      <c r="BB175" s="69"/>
    </row>
    <row r="176" spans="1:54" s="131" customFormat="1" ht="8.25" customHeight="1">
      <c r="A176" s="241"/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26"/>
      <c r="AR176" s="44"/>
      <c r="AS176" s="44"/>
      <c r="AT176" s="44"/>
      <c r="AU176" s="44"/>
      <c r="AV176" s="44"/>
      <c r="AX176" s="67"/>
      <c r="AY176" s="67"/>
      <c r="BA176" s="69"/>
      <c r="BB176" s="69"/>
    </row>
    <row r="177" spans="1:54" s="131" customFormat="1" ht="8.25" customHeight="1">
      <c r="A177" s="63"/>
      <c r="B177" s="63"/>
      <c r="C177" s="63"/>
      <c r="D177" s="63"/>
      <c r="E177" s="63"/>
      <c r="F177" s="63"/>
      <c r="G177" s="63"/>
      <c r="H177" s="63"/>
      <c r="I177" s="39"/>
      <c r="J177" s="40"/>
      <c r="K177" s="40"/>
      <c r="L177" s="40"/>
      <c r="M177" s="40"/>
      <c r="N177" s="40"/>
      <c r="O177" s="40"/>
      <c r="P177" s="40"/>
      <c r="Q177" s="139"/>
      <c r="R177" s="139"/>
      <c r="S177" s="139"/>
      <c r="T177" s="112"/>
      <c r="U177" s="116"/>
      <c r="V177" s="116"/>
      <c r="W177" s="116"/>
      <c r="X177" s="116"/>
      <c r="Y177" s="116"/>
      <c r="Z177" s="116"/>
      <c r="AA177" s="116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26"/>
      <c r="AR177" s="44"/>
      <c r="AS177" s="44"/>
      <c r="AT177" s="44"/>
      <c r="AU177" s="44"/>
      <c r="AV177" s="44"/>
      <c r="AX177" s="67"/>
      <c r="AY177" s="67"/>
      <c r="BA177" s="69"/>
      <c r="BB177" s="69"/>
    </row>
    <row r="178" spans="1:54" s="131" customFormat="1" ht="8.25" customHeight="1">
      <c r="A178" s="63"/>
      <c r="B178" s="63"/>
      <c r="C178" s="63"/>
      <c r="D178" s="63"/>
      <c r="E178" s="63"/>
      <c r="F178" s="63"/>
      <c r="G178" s="63"/>
      <c r="H178" s="63"/>
      <c r="I178" s="41"/>
      <c r="J178" s="40"/>
      <c r="K178" s="40"/>
      <c r="L178" s="40"/>
      <c r="M178" s="40"/>
      <c r="N178" s="40"/>
      <c r="O178" s="40"/>
      <c r="P178" s="40"/>
      <c r="Q178" s="139"/>
      <c r="R178" s="139"/>
      <c r="S178" s="139"/>
      <c r="T178" s="112"/>
      <c r="U178" s="116"/>
      <c r="V178" s="116"/>
      <c r="W178" s="116"/>
      <c r="X178" s="116"/>
      <c r="Y178" s="116"/>
      <c r="Z178" s="116"/>
      <c r="AA178" s="116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26"/>
      <c r="AR178" s="44"/>
      <c r="AS178" s="44"/>
      <c r="AT178" s="44"/>
      <c r="AU178" s="44"/>
      <c r="AV178" s="44"/>
      <c r="AX178" s="67"/>
      <c r="AY178" s="67"/>
      <c r="BA178" s="69"/>
      <c r="BB178" s="69"/>
    </row>
    <row r="179" spans="1:54" s="131" customFormat="1" ht="8.25" customHeight="1">
      <c r="A179" s="105"/>
      <c r="B179" s="105"/>
      <c r="C179" s="36"/>
      <c r="D179" s="33"/>
      <c r="E179" s="33"/>
      <c r="F179" s="377" t="s">
        <v>434</v>
      </c>
      <c r="G179" s="377"/>
      <c r="H179" s="377"/>
      <c r="I179" s="377"/>
      <c r="J179" s="377"/>
      <c r="K179" s="377"/>
      <c r="L179" s="70"/>
      <c r="M179" s="70"/>
      <c r="N179" s="71"/>
      <c r="O179" s="139"/>
      <c r="P179" s="139"/>
      <c r="Q179" s="139"/>
      <c r="R179" s="102"/>
      <c r="S179" s="32"/>
      <c r="T179" s="123"/>
      <c r="U179" s="116"/>
      <c r="V179" s="109"/>
      <c r="W179" s="109"/>
      <c r="X179" s="109"/>
      <c r="Y179" s="106"/>
      <c r="Z179" s="106"/>
      <c r="AA179" s="106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26"/>
      <c r="AR179" s="44"/>
      <c r="AS179" s="44"/>
      <c r="AT179" s="44"/>
      <c r="AU179" s="44"/>
      <c r="AV179" s="44"/>
      <c r="AX179" s="67"/>
      <c r="AY179" s="67"/>
      <c r="BA179" s="69"/>
      <c r="BB179" s="69"/>
    </row>
    <row r="180" spans="1:54" s="131" customFormat="1" ht="8.25" customHeight="1">
      <c r="A180" s="105"/>
      <c r="B180" s="38"/>
      <c r="C180" s="37"/>
      <c r="D180" s="105"/>
      <c r="E180" s="105"/>
      <c r="F180" s="105"/>
      <c r="G180" s="105"/>
      <c r="H180" s="105"/>
      <c r="I180" s="139"/>
      <c r="J180" s="139"/>
      <c r="K180" s="139"/>
      <c r="L180" s="139"/>
      <c r="M180" s="72"/>
      <c r="N180" s="73"/>
      <c r="O180" s="139"/>
      <c r="P180" s="139"/>
      <c r="Q180" s="139"/>
      <c r="R180" s="102"/>
      <c r="S180" s="32"/>
      <c r="T180" s="123"/>
      <c r="U180" s="116"/>
      <c r="V180" s="109"/>
      <c r="W180" s="109"/>
      <c r="X180" s="109"/>
      <c r="Y180" s="106"/>
      <c r="Z180" s="106"/>
      <c r="AA180" s="106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26"/>
      <c r="AR180" s="44"/>
      <c r="AS180" s="44"/>
      <c r="AT180" s="44"/>
      <c r="AU180" s="44"/>
      <c r="AV180" s="44"/>
      <c r="AX180" s="67"/>
      <c r="AY180" s="67"/>
      <c r="BA180" s="69"/>
      <c r="BB180" s="69"/>
    </row>
    <row r="181" spans="1:54" s="131" customFormat="1" ht="8.25" customHeight="1">
      <c r="A181" s="105"/>
      <c r="B181" s="378" t="s">
        <v>185</v>
      </c>
      <c r="C181" s="377"/>
      <c r="D181" s="377"/>
      <c r="E181" s="379"/>
      <c r="F181" s="32"/>
      <c r="G181" s="32"/>
      <c r="H181" s="32"/>
      <c r="I181" s="105"/>
      <c r="J181" s="105"/>
      <c r="K181" s="105"/>
      <c r="L181" s="378" t="s">
        <v>186</v>
      </c>
      <c r="M181" s="377"/>
      <c r="N181" s="377"/>
      <c r="O181" s="377"/>
      <c r="P181" s="377"/>
      <c r="Q181" s="379"/>
      <c r="R181" s="32"/>
      <c r="S181" s="32"/>
      <c r="T181" s="123"/>
      <c r="U181" s="112"/>
      <c r="V181" s="112"/>
      <c r="W181" s="112"/>
      <c r="X181" s="112"/>
      <c r="Y181" s="106"/>
      <c r="Z181" s="106"/>
      <c r="AA181" s="106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26"/>
      <c r="AR181" s="44"/>
      <c r="AS181" s="44"/>
      <c r="AT181" s="44"/>
      <c r="AU181" s="44"/>
      <c r="AV181" s="44"/>
      <c r="AX181" s="67"/>
      <c r="AY181" s="67"/>
      <c r="BA181" s="69"/>
      <c r="BB181" s="69"/>
    </row>
    <row r="182" spans="1:54" s="131" customFormat="1" ht="8.25" customHeight="1">
      <c r="A182" s="126"/>
      <c r="B182" s="136"/>
      <c r="C182" s="74"/>
      <c r="D182" s="74"/>
      <c r="E182" s="75"/>
      <c r="F182" s="126"/>
      <c r="G182" s="126"/>
      <c r="H182" s="126"/>
      <c r="I182" s="126"/>
      <c r="J182" s="126"/>
      <c r="K182" s="126"/>
      <c r="L182" s="136"/>
      <c r="M182" s="126"/>
      <c r="N182" s="126"/>
      <c r="O182" s="126"/>
      <c r="P182" s="126"/>
      <c r="Q182" s="75"/>
      <c r="R182" s="126"/>
      <c r="S182" s="102"/>
      <c r="T182" s="112"/>
      <c r="U182" s="116"/>
      <c r="V182" s="109"/>
      <c r="W182" s="109"/>
      <c r="X182" s="109"/>
      <c r="Y182" s="106"/>
      <c r="Z182" s="106"/>
      <c r="AA182" s="106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26"/>
      <c r="AR182" s="44"/>
      <c r="AS182" s="44"/>
      <c r="AT182" s="44"/>
      <c r="AU182" s="44"/>
      <c r="AV182" s="44"/>
      <c r="AX182" s="67"/>
      <c r="AY182" s="67"/>
      <c r="BA182" s="69"/>
      <c r="BB182" s="69"/>
    </row>
    <row r="183" spans="1:54" s="131" customFormat="1" ht="8.25" customHeight="1">
      <c r="A183" s="243" t="s">
        <v>114</v>
      </c>
      <c r="B183" s="243"/>
      <c r="C183" s="243" t="s">
        <v>115</v>
      </c>
      <c r="D183" s="243"/>
      <c r="E183" s="243"/>
      <c r="F183" s="243"/>
      <c r="G183" s="243"/>
      <c r="H183" s="243"/>
      <c r="I183" s="243" t="s">
        <v>116</v>
      </c>
      <c r="J183" s="243"/>
      <c r="K183" s="243"/>
      <c r="L183" s="243"/>
      <c r="M183" s="243"/>
      <c r="N183" s="243"/>
      <c r="O183" s="243" t="s">
        <v>117</v>
      </c>
      <c r="P183" s="243"/>
      <c r="Q183" s="243"/>
      <c r="R183" s="243"/>
      <c r="S183" s="102"/>
      <c r="T183" s="124"/>
      <c r="U183" s="124"/>
      <c r="V183" s="124"/>
      <c r="W183" s="124"/>
      <c r="X183" s="124"/>
      <c r="Y183" s="124"/>
      <c r="Z183" s="124"/>
      <c r="AA183" s="124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9"/>
      <c r="AL183" s="126"/>
      <c r="AR183" s="44"/>
      <c r="AS183" s="44"/>
      <c r="AT183" s="44"/>
      <c r="AU183" s="44"/>
      <c r="AV183" s="44"/>
      <c r="AX183" s="67"/>
      <c r="AY183" s="67"/>
      <c r="BA183" s="69"/>
      <c r="BB183" s="69"/>
    </row>
    <row r="184" spans="1:54" s="131" customFormat="1" ht="8.25" customHeight="1">
      <c r="A184" s="243"/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102"/>
      <c r="T184" s="124"/>
      <c r="U184" s="124"/>
      <c r="V184" s="124"/>
      <c r="W184" s="124"/>
      <c r="X184" s="124"/>
      <c r="Y184" s="124"/>
      <c r="Z184" s="124"/>
      <c r="AA184" s="124"/>
      <c r="AB184" s="139"/>
      <c r="AC184" s="139"/>
      <c r="AD184" s="139"/>
      <c r="AE184" s="139"/>
      <c r="AF184" s="139"/>
      <c r="AG184" s="139"/>
      <c r="AH184" s="139"/>
      <c r="AI184" s="139"/>
      <c r="AJ184" s="139"/>
      <c r="AK184" s="139"/>
      <c r="AL184" s="126"/>
      <c r="AR184" s="44"/>
      <c r="AS184" s="44"/>
      <c r="AT184" s="44"/>
      <c r="AU184" s="44"/>
      <c r="AV184" s="44"/>
      <c r="AX184" s="67"/>
      <c r="AY184" s="67"/>
      <c r="BA184" s="69"/>
      <c r="BB184" s="69"/>
    </row>
    <row r="185" spans="1:54" s="131" customFormat="1" ht="8.25" customHeight="1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02"/>
      <c r="T185" s="105"/>
      <c r="U185" s="105"/>
      <c r="V185" s="105"/>
      <c r="W185" s="105"/>
      <c r="X185" s="105"/>
      <c r="Y185" s="105"/>
      <c r="Z185" s="105"/>
      <c r="AA185" s="105"/>
      <c r="AB185" s="139"/>
      <c r="AC185" s="139"/>
      <c r="AD185" s="139"/>
      <c r="AE185" s="139"/>
      <c r="AF185" s="139"/>
      <c r="AG185" s="139"/>
      <c r="AH185" s="139"/>
      <c r="AI185" s="139"/>
      <c r="AJ185" s="139"/>
      <c r="AK185" s="139"/>
      <c r="AL185" s="126"/>
      <c r="AR185" s="44"/>
      <c r="AS185" s="44"/>
      <c r="AT185" s="44"/>
      <c r="AU185" s="44"/>
      <c r="AV185" s="44"/>
      <c r="AX185" s="67"/>
      <c r="AY185" s="67"/>
      <c r="BA185" s="69"/>
      <c r="BB185" s="69"/>
    </row>
    <row r="186" spans="1:54" s="143" customFormat="1" ht="8.25" customHeight="1">
      <c r="A186" s="241" t="s">
        <v>136</v>
      </c>
      <c r="B186" s="241"/>
      <c r="C186" s="241"/>
      <c r="D186" s="241"/>
      <c r="E186" s="241"/>
      <c r="F186" s="241"/>
      <c r="G186" s="241"/>
      <c r="H186" s="241"/>
      <c r="I186" s="241"/>
      <c r="J186" s="241"/>
      <c r="K186" s="2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2"/>
      <c r="AN186" s="44"/>
      <c r="AO186" s="44"/>
      <c r="AP186" s="44"/>
      <c r="AQ186" s="44"/>
      <c r="AR186" s="44"/>
      <c r="AT186" s="67"/>
      <c r="AU186" s="67"/>
      <c r="AW186" s="69"/>
      <c r="AX186" s="69"/>
    </row>
    <row r="187" spans="1:54" s="143" customFormat="1" ht="8.25" customHeight="1">
      <c r="A187" s="241"/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2"/>
      <c r="AN187" s="44"/>
      <c r="AO187" s="44"/>
      <c r="AP187" s="44"/>
      <c r="AQ187" s="44"/>
      <c r="AR187" s="44"/>
      <c r="AT187" s="67"/>
      <c r="AU187" s="67"/>
      <c r="AW187" s="69"/>
      <c r="AX187" s="69"/>
    </row>
    <row r="188" spans="1:54" s="143" customFormat="1" ht="8.25" customHeight="1">
      <c r="A188" s="241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2"/>
      <c r="AN188" s="44"/>
      <c r="AO188" s="44"/>
      <c r="AP188" s="44"/>
      <c r="AQ188" s="44"/>
      <c r="AR188" s="44"/>
      <c r="AT188" s="67"/>
      <c r="AU188" s="67"/>
      <c r="AW188" s="69"/>
      <c r="AX188" s="69"/>
    </row>
    <row r="189" spans="1:54" s="143" customFormat="1" ht="8.25" customHeight="1">
      <c r="A189" s="242" t="s">
        <v>58</v>
      </c>
      <c r="B189" s="243"/>
      <c r="C189" s="42"/>
      <c r="D189" s="42"/>
      <c r="E189" s="376">
        <v>24</v>
      </c>
      <c r="F189" s="376"/>
      <c r="G189" s="42"/>
      <c r="H189" s="42"/>
      <c r="I189" s="248" t="s">
        <v>728</v>
      </c>
      <c r="J189" s="249"/>
      <c r="K189" s="249"/>
      <c r="L189" s="249"/>
      <c r="M189" s="249"/>
      <c r="N189" s="249"/>
      <c r="R189" s="242" t="s">
        <v>30</v>
      </c>
      <c r="S189" s="243"/>
      <c r="T189" s="376">
        <v>25</v>
      </c>
      <c r="U189" s="376"/>
      <c r="V189" s="248" t="s">
        <v>727</v>
      </c>
      <c r="W189" s="249"/>
      <c r="X189" s="249"/>
      <c r="Y189" s="249"/>
      <c r="Z189" s="249"/>
      <c r="AA189" s="249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2"/>
      <c r="AN189" s="44"/>
      <c r="AO189" s="44"/>
      <c r="AP189" s="44"/>
      <c r="AQ189" s="44"/>
      <c r="AR189" s="44"/>
    </row>
    <row r="190" spans="1:54" s="143" customFormat="1" ht="8.25" customHeight="1">
      <c r="A190" s="243"/>
      <c r="B190" s="243"/>
      <c r="C190" s="132"/>
      <c r="D190" s="132"/>
      <c r="E190" s="132"/>
      <c r="F190" s="132"/>
      <c r="G190" s="132"/>
      <c r="H190" s="132"/>
      <c r="I190" s="249"/>
      <c r="J190" s="249"/>
      <c r="K190" s="249"/>
      <c r="L190" s="249"/>
      <c r="M190" s="249"/>
      <c r="N190" s="249"/>
      <c r="O190" s="142"/>
      <c r="P190" s="142"/>
      <c r="Q190" s="142"/>
      <c r="R190" s="243"/>
      <c r="S190" s="243"/>
      <c r="T190" s="33"/>
      <c r="U190" s="33"/>
      <c r="V190" s="249"/>
      <c r="W190" s="249"/>
      <c r="X190" s="249"/>
      <c r="Y190" s="249"/>
      <c r="Z190" s="249"/>
      <c r="AA190" s="249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2"/>
    </row>
    <row r="191" spans="1:54" s="99" customFormat="1" ht="8.25" customHeight="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102"/>
      <c r="T191" s="100"/>
      <c r="U191" s="100"/>
      <c r="V191" s="100"/>
      <c r="W191" s="100"/>
      <c r="X191" s="100"/>
      <c r="Y191" s="100"/>
      <c r="Z191" s="100"/>
      <c r="AA191" s="100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98"/>
      <c r="AR191" s="44"/>
      <c r="AS191" s="44"/>
      <c r="AT191" s="44"/>
      <c r="AU191" s="44"/>
      <c r="AV191" s="44"/>
      <c r="AX191" s="67"/>
      <c r="AY191" s="67"/>
      <c r="BA191" s="69"/>
      <c r="BB191" s="69"/>
    </row>
    <row r="192" spans="1:54" ht="8.25" customHeight="1">
      <c r="A192" s="374" t="s">
        <v>138</v>
      </c>
      <c r="B192" s="374"/>
      <c r="C192" s="375"/>
      <c r="D192" s="375"/>
      <c r="E192" s="375"/>
      <c r="K192" s="6"/>
      <c r="L192" s="6"/>
      <c r="M192" s="6"/>
      <c r="N192" s="6"/>
      <c r="O192" s="6"/>
      <c r="P192" s="6"/>
      <c r="Q192" s="6"/>
    </row>
    <row r="193" spans="1:54" ht="8.25" customHeight="1">
      <c r="A193" s="374"/>
      <c r="B193" s="374"/>
      <c r="C193" s="375"/>
      <c r="D193" s="375"/>
      <c r="E193" s="375"/>
      <c r="K193" s="6"/>
      <c r="L193" s="6"/>
      <c r="M193" s="6"/>
      <c r="N193" s="6"/>
      <c r="O193" s="6"/>
      <c r="P193" s="6"/>
      <c r="Q193" s="6"/>
    </row>
    <row r="194" spans="1:54" ht="8.25" customHeight="1">
      <c r="A194" s="374"/>
      <c r="B194" s="374"/>
      <c r="C194" s="375"/>
      <c r="D194" s="375"/>
      <c r="E194" s="375"/>
      <c r="K194" s="6"/>
      <c r="L194" s="6"/>
      <c r="M194" s="6"/>
      <c r="N194" s="6"/>
      <c r="O194" s="6"/>
      <c r="P194" s="6"/>
      <c r="Q194" s="6"/>
    </row>
    <row r="195" spans="1:54" s="99" customFormat="1" ht="8.25" customHeight="1" thickBot="1">
      <c r="A195" s="101"/>
      <c r="B195" s="101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102"/>
      <c r="T195" s="100"/>
      <c r="U195" s="100"/>
      <c r="V195" s="100"/>
      <c r="W195" s="100"/>
      <c r="X195" s="100"/>
      <c r="Y195" s="100"/>
      <c r="Z195" s="100"/>
      <c r="AA195" s="100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98"/>
      <c r="AR195" s="44"/>
      <c r="AS195" s="44"/>
      <c r="AT195" s="44"/>
      <c r="AU195" s="44"/>
      <c r="AV195" s="44"/>
      <c r="AX195" s="67" t="s">
        <v>127</v>
      </c>
      <c r="AY195" s="67" t="s">
        <v>128</v>
      </c>
      <c r="BA195" s="69"/>
      <c r="BB195" s="69"/>
    </row>
    <row r="196" spans="1:54" s="131" customFormat="1" ht="8.25" customHeight="1">
      <c r="A196" s="266" t="s">
        <v>1</v>
      </c>
      <c r="B196" s="267"/>
      <c r="C196" s="272" t="str">
        <f>VLOOKUP(AN200,area_8_m60_2,2)</f>
        <v>(60)佐藤</v>
      </c>
      <c r="D196" s="273"/>
      <c r="E196" s="274"/>
      <c r="F196" s="272" t="str">
        <f>VLOOKUP(AN204,area_8_m60_2,2)</f>
        <v>(70)川又</v>
      </c>
      <c r="G196" s="273"/>
      <c r="H196" s="274"/>
      <c r="I196" s="272" t="str">
        <f>VLOOKUP(AN208,area_8_m60_2,2)</f>
        <v>(70)佐藤</v>
      </c>
      <c r="J196" s="273"/>
      <c r="K196" s="274"/>
      <c r="L196" s="272" t="str">
        <f>VLOOKUP(AN212,area_8_m60_2,2)</f>
        <v>(65)永井</v>
      </c>
      <c r="M196" s="273"/>
      <c r="N196" s="274"/>
      <c r="O196" s="305" t="s">
        <v>94</v>
      </c>
      <c r="P196" s="306"/>
      <c r="Q196" s="267"/>
      <c r="R196" s="280" t="s">
        <v>2</v>
      </c>
      <c r="S196" s="102"/>
      <c r="T196" s="266" t="s">
        <v>95</v>
      </c>
      <c r="U196" s="267"/>
      <c r="V196" s="272" t="str">
        <f>VLOOKUP(AP200,area_8_m60_2,2)</f>
        <v>(75)吉田</v>
      </c>
      <c r="W196" s="273"/>
      <c r="X196" s="274"/>
      <c r="Y196" s="272" t="str">
        <f>VLOOKUP(AP204,area_8_m60_2,2)</f>
        <v>(75)中屋</v>
      </c>
      <c r="Z196" s="273"/>
      <c r="AA196" s="274"/>
      <c r="AB196" s="272" t="str">
        <f>VLOOKUP(AP208,area_8_m60_2,2)</f>
        <v>(70)草水</v>
      </c>
      <c r="AC196" s="273"/>
      <c r="AD196" s="274"/>
      <c r="AE196" s="272" t="str">
        <f>VLOOKUP(AP212,area_8_m60_2,2)</f>
        <v>(75)小野</v>
      </c>
      <c r="AF196" s="273"/>
      <c r="AG196" s="274"/>
      <c r="AH196" s="305" t="s">
        <v>94</v>
      </c>
      <c r="AI196" s="306"/>
      <c r="AJ196" s="267"/>
      <c r="AK196" s="280" t="s">
        <v>2</v>
      </c>
      <c r="AL196" s="126"/>
      <c r="AN196" s="234" t="s">
        <v>1</v>
      </c>
      <c r="AP196" s="234" t="s">
        <v>95</v>
      </c>
      <c r="AR196" s="44">
        <v>1</v>
      </c>
      <c r="AS196" s="44" t="s">
        <v>746</v>
      </c>
      <c r="AT196" s="44" t="s">
        <v>662</v>
      </c>
      <c r="AU196" s="44" t="s">
        <v>711</v>
      </c>
      <c r="AV196" s="44" t="s">
        <v>650</v>
      </c>
      <c r="AX196" s="67" t="s">
        <v>407</v>
      </c>
      <c r="AY196" s="67" t="s">
        <v>190</v>
      </c>
      <c r="BA196" s="69"/>
      <c r="BB196" s="69"/>
    </row>
    <row r="197" spans="1:54" s="131" customFormat="1" ht="8.25" customHeight="1">
      <c r="A197" s="268"/>
      <c r="B197" s="269"/>
      <c r="C197" s="275"/>
      <c r="D197" s="276"/>
      <c r="E197" s="259"/>
      <c r="F197" s="275"/>
      <c r="G197" s="276"/>
      <c r="H197" s="259"/>
      <c r="I197" s="275"/>
      <c r="J197" s="276"/>
      <c r="K197" s="259"/>
      <c r="L197" s="275"/>
      <c r="M197" s="276"/>
      <c r="N197" s="259"/>
      <c r="O197" s="307"/>
      <c r="P197" s="308"/>
      <c r="Q197" s="269"/>
      <c r="R197" s="281"/>
      <c r="S197" s="102"/>
      <c r="T197" s="268"/>
      <c r="U197" s="269"/>
      <c r="V197" s="275"/>
      <c r="W197" s="276"/>
      <c r="X197" s="259"/>
      <c r="Y197" s="275"/>
      <c r="Z197" s="276"/>
      <c r="AA197" s="259"/>
      <c r="AB197" s="275"/>
      <c r="AC197" s="276"/>
      <c r="AD197" s="259"/>
      <c r="AE197" s="275"/>
      <c r="AF197" s="276"/>
      <c r="AG197" s="259"/>
      <c r="AH197" s="307"/>
      <c r="AI197" s="308"/>
      <c r="AJ197" s="269"/>
      <c r="AK197" s="281"/>
      <c r="AL197" s="126"/>
      <c r="AN197" s="235"/>
      <c r="AP197" s="235"/>
      <c r="AR197" s="44">
        <v>2</v>
      </c>
      <c r="AS197" s="44" t="s">
        <v>750</v>
      </c>
      <c r="AT197" s="44" t="s">
        <v>712</v>
      </c>
      <c r="AU197" s="44" t="s">
        <v>584</v>
      </c>
      <c r="AV197" s="44" t="s">
        <v>714</v>
      </c>
      <c r="AX197" s="67" t="s">
        <v>145</v>
      </c>
      <c r="AY197" s="67" t="s">
        <v>62</v>
      </c>
      <c r="BA197" s="67" t="str">
        <f>AX196&amp;AX197</f>
        <v>Ｍ60－１</v>
      </c>
      <c r="BB197" s="67" t="str">
        <f>AY196&amp;AY197</f>
        <v>6MDA0001</v>
      </c>
    </row>
    <row r="198" spans="1:54" s="131" customFormat="1" ht="8.25" customHeight="1">
      <c r="A198" s="268"/>
      <c r="B198" s="269"/>
      <c r="C198" s="275" t="str">
        <f>VLOOKUP(AN202,area_8_m60_2,4)</f>
        <v>武藤</v>
      </c>
      <c r="D198" s="276"/>
      <c r="E198" s="259"/>
      <c r="F198" s="275" t="str">
        <f>VLOOKUP(AN206,area_8_m60_2,4)</f>
        <v>新井</v>
      </c>
      <c r="G198" s="276"/>
      <c r="H198" s="259"/>
      <c r="I198" s="275" t="str">
        <f>VLOOKUP(AN210,area_8_m60_2,4)</f>
        <v>太田</v>
      </c>
      <c r="J198" s="276"/>
      <c r="K198" s="259"/>
      <c r="L198" s="275" t="str">
        <f>VLOOKUP(AN214,area_8_m60_2,4)</f>
        <v>渡辺</v>
      </c>
      <c r="M198" s="276"/>
      <c r="N198" s="259"/>
      <c r="O198" s="307"/>
      <c r="P198" s="308"/>
      <c r="Q198" s="269"/>
      <c r="R198" s="281"/>
      <c r="S198" s="102"/>
      <c r="T198" s="268"/>
      <c r="U198" s="269"/>
      <c r="V198" s="275" t="str">
        <f>VLOOKUP(AP202,area_8_m60_2,4)</f>
        <v>田中</v>
      </c>
      <c r="W198" s="276"/>
      <c r="X198" s="259"/>
      <c r="Y198" s="275" t="str">
        <f>VLOOKUP(AP206,area_8_m60_2,4)</f>
        <v>市原</v>
      </c>
      <c r="Z198" s="276"/>
      <c r="AA198" s="259"/>
      <c r="AB198" s="275" t="str">
        <f>VLOOKUP(AP210,area_8_m60_2,4)</f>
        <v>一戸</v>
      </c>
      <c r="AC198" s="276"/>
      <c r="AD198" s="259"/>
      <c r="AE198" s="275" t="str">
        <f>VLOOKUP(AP214,area_8_m60_2,4)</f>
        <v>新田</v>
      </c>
      <c r="AF198" s="276"/>
      <c r="AG198" s="259"/>
      <c r="AH198" s="307"/>
      <c r="AI198" s="308"/>
      <c r="AJ198" s="269"/>
      <c r="AK198" s="281"/>
      <c r="AL198" s="126"/>
      <c r="AN198" s="235"/>
      <c r="AP198" s="235"/>
      <c r="AR198" s="44">
        <v>3</v>
      </c>
      <c r="AS198" s="44" t="s">
        <v>753</v>
      </c>
      <c r="AT198" s="44" t="s">
        <v>717</v>
      </c>
      <c r="AU198" s="44" t="s">
        <v>718</v>
      </c>
      <c r="AV198" s="44" t="s">
        <v>714</v>
      </c>
      <c r="AX198" s="67" t="s">
        <v>3</v>
      </c>
      <c r="AY198" s="67" t="s">
        <v>63</v>
      </c>
      <c r="BA198" s="67" t="str">
        <f>AX196&amp;AX198</f>
        <v>Ｍ60－２</v>
      </c>
      <c r="BB198" s="67" t="str">
        <f>AY196&amp;AY198</f>
        <v>6MDA0002</v>
      </c>
    </row>
    <row r="199" spans="1:54" s="131" customFormat="1" ht="8.25" customHeight="1">
      <c r="A199" s="270"/>
      <c r="B199" s="271"/>
      <c r="C199" s="283"/>
      <c r="D199" s="284"/>
      <c r="E199" s="261"/>
      <c r="F199" s="283"/>
      <c r="G199" s="284"/>
      <c r="H199" s="261"/>
      <c r="I199" s="283"/>
      <c r="J199" s="284"/>
      <c r="K199" s="261"/>
      <c r="L199" s="283"/>
      <c r="M199" s="284"/>
      <c r="N199" s="261"/>
      <c r="O199" s="309"/>
      <c r="P199" s="310"/>
      <c r="Q199" s="271"/>
      <c r="R199" s="282"/>
      <c r="S199" s="102"/>
      <c r="T199" s="270"/>
      <c r="U199" s="271"/>
      <c r="V199" s="283"/>
      <c r="W199" s="284"/>
      <c r="X199" s="261"/>
      <c r="Y199" s="283"/>
      <c r="Z199" s="284"/>
      <c r="AA199" s="261"/>
      <c r="AB199" s="283"/>
      <c r="AC199" s="284"/>
      <c r="AD199" s="261"/>
      <c r="AE199" s="283"/>
      <c r="AF199" s="284"/>
      <c r="AG199" s="261"/>
      <c r="AH199" s="309"/>
      <c r="AI199" s="310"/>
      <c r="AJ199" s="271"/>
      <c r="AK199" s="282"/>
      <c r="AL199" s="126"/>
      <c r="AN199" s="235"/>
      <c r="AP199" s="235"/>
      <c r="AR199" s="44">
        <v>4</v>
      </c>
      <c r="AS199" s="44" t="s">
        <v>749</v>
      </c>
      <c r="AT199" s="44" t="s">
        <v>500</v>
      </c>
      <c r="AU199" s="44" t="s">
        <v>580</v>
      </c>
      <c r="AV199" s="44" t="s">
        <v>500</v>
      </c>
      <c r="AX199" s="67" t="s">
        <v>4</v>
      </c>
      <c r="AY199" s="67" t="s">
        <v>76</v>
      </c>
      <c r="BA199" s="67" t="str">
        <f>AX196&amp;AX199</f>
        <v>Ｍ60－３</v>
      </c>
      <c r="BB199" s="67" t="str">
        <f>AY196&amp;AY199</f>
        <v>6MDB0001</v>
      </c>
    </row>
    <row r="200" spans="1:54" s="131" customFormat="1" ht="8.25" customHeight="1">
      <c r="A200" s="370" t="str">
        <f>VLOOKUP(AN200,area_8_m60_2,2)&amp;"・"&amp;VLOOKUP(AN200,area_8_m60_2,4)</f>
        <v>(60)佐藤・武藤</v>
      </c>
      <c r="B200" s="371"/>
      <c r="C200" s="219"/>
      <c r="D200" s="220"/>
      <c r="E200" s="221"/>
      <c r="F200" s="20" t="s">
        <v>118</v>
      </c>
      <c r="G200" s="21"/>
      <c r="H200" s="22"/>
      <c r="I200" s="20" t="s">
        <v>139</v>
      </c>
      <c r="J200" s="21"/>
      <c r="K200" s="22"/>
      <c r="L200" s="20" t="s">
        <v>16</v>
      </c>
      <c r="M200" s="21"/>
      <c r="N200" s="22"/>
      <c r="O200" s="320"/>
      <c r="P200" s="321"/>
      <c r="Q200" s="322"/>
      <c r="R200" s="231"/>
      <c r="S200" s="102"/>
      <c r="T200" s="370" t="str">
        <f>VLOOKUP(AP200,area_8_m60_2,2)&amp;"・"&amp;VLOOKUP(AP200,area_8_m60_2,4)</f>
        <v>(75)吉田・田中</v>
      </c>
      <c r="U200" s="371"/>
      <c r="V200" s="219"/>
      <c r="W200" s="220"/>
      <c r="X200" s="221"/>
      <c r="Y200" s="20" t="s">
        <v>119</v>
      </c>
      <c r="Z200" s="21"/>
      <c r="AA200" s="22"/>
      <c r="AB200" s="20" t="s">
        <v>120</v>
      </c>
      <c r="AC200" s="21"/>
      <c r="AD200" s="22"/>
      <c r="AE200" s="20" t="s">
        <v>48</v>
      </c>
      <c r="AF200" s="21"/>
      <c r="AG200" s="22"/>
      <c r="AH200" s="320"/>
      <c r="AI200" s="321"/>
      <c r="AJ200" s="322"/>
      <c r="AK200" s="231"/>
      <c r="AL200" s="126"/>
      <c r="AN200" s="234">
        <v>1</v>
      </c>
      <c r="AP200" s="234">
        <v>2</v>
      </c>
      <c r="AR200" s="44">
        <v>5</v>
      </c>
      <c r="AS200" s="44" t="s">
        <v>748</v>
      </c>
      <c r="AT200" s="44" t="s">
        <v>712</v>
      </c>
      <c r="AU200" s="44" t="s">
        <v>622</v>
      </c>
      <c r="AV200" s="44" t="s">
        <v>713</v>
      </c>
      <c r="AX200" s="67" t="s">
        <v>5</v>
      </c>
      <c r="AY200" s="67" t="s">
        <v>77</v>
      </c>
      <c r="BA200" s="67" t="str">
        <f>AX196&amp;AX200</f>
        <v>Ｍ60－４</v>
      </c>
      <c r="BB200" s="67" t="str">
        <f>AY196&amp;AY200</f>
        <v>6MDB0002</v>
      </c>
    </row>
    <row r="201" spans="1:54" s="131" customFormat="1" ht="8.25" customHeight="1">
      <c r="A201" s="372"/>
      <c r="B201" s="373"/>
      <c r="C201" s="222"/>
      <c r="D201" s="223"/>
      <c r="E201" s="224"/>
      <c r="F201" s="23"/>
      <c r="G201" s="5"/>
      <c r="H201" s="24"/>
      <c r="I201" s="23"/>
      <c r="J201" s="5"/>
      <c r="K201" s="24"/>
      <c r="L201" s="23"/>
      <c r="M201" s="5"/>
      <c r="N201" s="24"/>
      <c r="O201" s="323"/>
      <c r="P201" s="324"/>
      <c r="Q201" s="325"/>
      <c r="R201" s="232"/>
      <c r="S201" s="102"/>
      <c r="T201" s="372"/>
      <c r="U201" s="373"/>
      <c r="V201" s="222"/>
      <c r="W201" s="223"/>
      <c r="X201" s="224"/>
      <c r="Y201" s="23"/>
      <c r="Z201" s="5"/>
      <c r="AA201" s="24"/>
      <c r="AB201" s="23"/>
      <c r="AC201" s="5"/>
      <c r="AD201" s="24"/>
      <c r="AE201" s="23"/>
      <c r="AF201" s="5"/>
      <c r="AG201" s="24"/>
      <c r="AH201" s="323"/>
      <c r="AI201" s="324"/>
      <c r="AJ201" s="325"/>
      <c r="AK201" s="232"/>
      <c r="AL201" s="126"/>
      <c r="AN201" s="235"/>
      <c r="AP201" s="235"/>
      <c r="AR201" s="44">
        <v>6</v>
      </c>
      <c r="AS201" s="44" t="s">
        <v>752</v>
      </c>
      <c r="AT201" s="44" t="s">
        <v>719</v>
      </c>
      <c r="AU201" s="44" t="s">
        <v>720</v>
      </c>
      <c r="AV201" s="44" t="s">
        <v>719</v>
      </c>
      <c r="AX201" s="67" t="s">
        <v>11</v>
      </c>
      <c r="AY201" s="67" t="s">
        <v>64</v>
      </c>
      <c r="BA201" s="67" t="str">
        <f>AX196&amp;AX201</f>
        <v>Ｍ60－５</v>
      </c>
      <c r="BB201" s="67" t="str">
        <f>AY196&amp;AY201</f>
        <v>6MDA0003</v>
      </c>
    </row>
    <row r="202" spans="1:54" s="131" customFormat="1" ht="8.25" customHeight="1">
      <c r="A202" s="258" t="str">
        <f>IF(VLOOKUP(AN202,area_8_m60_2,3)=VLOOKUP(AN202,area_8_m60_2,5),"("&amp;VLOOKUP(AN202,area_8_m60_2,3)&amp;")","("&amp;VLOOKUP(AN202,area_8_m60_2,3)&amp;"・"&amp;VLOOKUP(AN202,area_8_m60_2,5)&amp;")")</f>
        <v>(藤崎BOA・船橋市)</v>
      </c>
      <c r="B202" s="259"/>
      <c r="C202" s="222"/>
      <c r="D202" s="223"/>
      <c r="E202" s="224"/>
      <c r="F202" s="23"/>
      <c r="G202" s="5"/>
      <c r="H202" s="24"/>
      <c r="I202" s="23"/>
      <c r="J202" s="5"/>
      <c r="K202" s="24"/>
      <c r="L202" s="23"/>
      <c r="M202" s="5"/>
      <c r="N202" s="24"/>
      <c r="O202" s="323"/>
      <c r="P202" s="324"/>
      <c r="Q202" s="325"/>
      <c r="R202" s="232"/>
      <c r="S202" s="102"/>
      <c r="T202" s="258" t="str">
        <f>IF(VLOOKUP(AP202,area_8_m60_2,3)=VLOOKUP(AP202,area_8_m60_2,5),"("&amp;VLOOKUP(AP202,area_8_m60_2,3)&amp;")","("&amp;VLOOKUP(AP202,area_8_m60_2,3)&amp;"・"&amp;VLOOKUP(AP202,area_8_m60_2,5)&amp;")")</f>
        <v>(海ほたる・東京都)</v>
      </c>
      <c r="U202" s="259"/>
      <c r="V202" s="222"/>
      <c r="W202" s="223"/>
      <c r="X202" s="224"/>
      <c r="Y202" s="23"/>
      <c r="Z202" s="5"/>
      <c r="AA202" s="24"/>
      <c r="AB202" s="23"/>
      <c r="AC202" s="5"/>
      <c r="AD202" s="24"/>
      <c r="AE202" s="23"/>
      <c r="AF202" s="5"/>
      <c r="AG202" s="24"/>
      <c r="AH202" s="323"/>
      <c r="AI202" s="324"/>
      <c r="AJ202" s="325"/>
      <c r="AK202" s="232"/>
      <c r="AL202" s="126"/>
      <c r="AN202" s="235">
        <v>1</v>
      </c>
      <c r="AP202" s="235">
        <v>2</v>
      </c>
      <c r="AR202" s="44">
        <v>7</v>
      </c>
      <c r="AS202" s="44" t="s">
        <v>751</v>
      </c>
      <c r="AT202" s="44" t="s">
        <v>715</v>
      </c>
      <c r="AU202" s="44" t="s">
        <v>716</v>
      </c>
      <c r="AV202" s="44" t="s">
        <v>715</v>
      </c>
      <c r="AX202" s="67" t="s">
        <v>12</v>
      </c>
      <c r="AY202" s="67" t="s">
        <v>65</v>
      </c>
      <c r="BA202" s="67" t="str">
        <f>AX196&amp;AX202</f>
        <v>Ｍ60－６</v>
      </c>
      <c r="BB202" s="67" t="str">
        <f>AY196&amp;AY202</f>
        <v>6MDA0004</v>
      </c>
    </row>
    <row r="203" spans="1:54" s="131" customFormat="1" ht="8.25" customHeight="1">
      <c r="A203" s="260"/>
      <c r="B203" s="261"/>
      <c r="C203" s="262"/>
      <c r="D203" s="263"/>
      <c r="E203" s="264"/>
      <c r="F203" s="25"/>
      <c r="G203" s="26"/>
      <c r="H203" s="27"/>
      <c r="I203" s="25"/>
      <c r="J203" s="26"/>
      <c r="K203" s="27"/>
      <c r="L203" s="25"/>
      <c r="M203" s="26"/>
      <c r="N203" s="27"/>
      <c r="O203" s="329"/>
      <c r="P203" s="330"/>
      <c r="Q203" s="331"/>
      <c r="R203" s="286"/>
      <c r="S203" s="102"/>
      <c r="T203" s="260"/>
      <c r="U203" s="261"/>
      <c r="V203" s="262"/>
      <c r="W203" s="263"/>
      <c r="X203" s="264"/>
      <c r="Y203" s="25"/>
      <c r="Z203" s="26"/>
      <c r="AA203" s="27"/>
      <c r="AB203" s="25"/>
      <c r="AC203" s="26"/>
      <c r="AD203" s="27"/>
      <c r="AE203" s="25"/>
      <c r="AF203" s="26"/>
      <c r="AG203" s="27"/>
      <c r="AH203" s="329"/>
      <c r="AI203" s="330"/>
      <c r="AJ203" s="331"/>
      <c r="AK203" s="286"/>
      <c r="AL203" s="126"/>
      <c r="AN203" s="240"/>
      <c r="AP203" s="240"/>
      <c r="AR203" s="44">
        <v>8</v>
      </c>
      <c r="AS203" s="44" t="s">
        <v>747</v>
      </c>
      <c r="AT203" s="44" t="s">
        <v>604</v>
      </c>
      <c r="AU203" s="44" t="s">
        <v>639</v>
      </c>
      <c r="AV203" s="44" t="s">
        <v>721</v>
      </c>
      <c r="AX203" s="67" t="s">
        <v>13</v>
      </c>
      <c r="AY203" s="67" t="s">
        <v>78</v>
      </c>
      <c r="BA203" s="67" t="str">
        <f>AX196&amp;AX203</f>
        <v>Ｍ60－７</v>
      </c>
      <c r="BB203" s="67" t="str">
        <f>AY196&amp;AY203</f>
        <v>6MDB0003</v>
      </c>
    </row>
    <row r="204" spans="1:54" s="131" customFormat="1" ht="8.25" customHeight="1">
      <c r="A204" s="370" t="str">
        <f>VLOOKUP(AN204,area_8_m60_2,2)&amp;"・"&amp;VLOOKUP(AN204,area_8_m60_2,4)</f>
        <v>(70)川又・新井</v>
      </c>
      <c r="B204" s="371"/>
      <c r="C204" s="20" t="str">
        <f>F200</f>
        <v>1</v>
      </c>
      <c r="D204" s="21"/>
      <c r="E204" s="22"/>
      <c r="F204" s="219"/>
      <c r="G204" s="220"/>
      <c r="H204" s="221"/>
      <c r="I204" s="20" t="s">
        <v>53</v>
      </c>
      <c r="J204" s="21"/>
      <c r="K204" s="22"/>
      <c r="L204" s="20" t="s">
        <v>121</v>
      </c>
      <c r="M204" s="21"/>
      <c r="N204" s="22"/>
      <c r="O204" s="320"/>
      <c r="P204" s="321"/>
      <c r="Q204" s="322"/>
      <c r="R204" s="231"/>
      <c r="S204" s="102"/>
      <c r="T204" s="370" t="str">
        <f>VLOOKUP(AP204,area_8_m60_2,2)&amp;"・"&amp;VLOOKUP(AP204,area_8_m60_2,4)</f>
        <v>(75)中屋・市原</v>
      </c>
      <c r="U204" s="371"/>
      <c r="V204" s="20" t="str">
        <f>Y200</f>
        <v>3</v>
      </c>
      <c r="W204" s="21"/>
      <c r="X204" s="22"/>
      <c r="Y204" s="219"/>
      <c r="Z204" s="220"/>
      <c r="AA204" s="221"/>
      <c r="AB204" s="20" t="s">
        <v>55</v>
      </c>
      <c r="AC204" s="21"/>
      <c r="AD204" s="22"/>
      <c r="AE204" s="20" t="s">
        <v>122</v>
      </c>
      <c r="AF204" s="21"/>
      <c r="AG204" s="22"/>
      <c r="AH204" s="320"/>
      <c r="AI204" s="321"/>
      <c r="AJ204" s="322"/>
      <c r="AK204" s="231"/>
      <c r="AL204" s="126"/>
      <c r="AN204" s="234">
        <v>8</v>
      </c>
      <c r="AP204" s="234">
        <v>7</v>
      </c>
      <c r="AR204" s="44"/>
      <c r="AS204" s="44"/>
      <c r="AT204" s="44"/>
      <c r="AU204" s="44"/>
      <c r="AV204" s="44"/>
      <c r="AX204" s="67" t="s">
        <v>14</v>
      </c>
      <c r="AY204" s="67" t="s">
        <v>105</v>
      </c>
      <c r="BA204" s="67" t="str">
        <f>AX196&amp;AX204</f>
        <v>Ｍ60－８</v>
      </c>
      <c r="BB204" s="67" t="str">
        <f>AY196&amp;AY204</f>
        <v>6MDB0004</v>
      </c>
    </row>
    <row r="205" spans="1:54" s="131" customFormat="1" ht="8.25" customHeight="1">
      <c r="A205" s="372"/>
      <c r="B205" s="373"/>
      <c r="C205" s="23"/>
      <c r="D205" s="5"/>
      <c r="E205" s="24"/>
      <c r="F205" s="222"/>
      <c r="G205" s="223"/>
      <c r="H205" s="224"/>
      <c r="I205" s="23"/>
      <c r="J205" s="5"/>
      <c r="K205" s="24"/>
      <c r="L205" s="23"/>
      <c r="M205" s="5"/>
      <c r="N205" s="24"/>
      <c r="O205" s="323"/>
      <c r="P205" s="324"/>
      <c r="Q205" s="325"/>
      <c r="R205" s="232"/>
      <c r="S205" s="102"/>
      <c r="T205" s="372"/>
      <c r="U205" s="373"/>
      <c r="V205" s="23"/>
      <c r="W205" s="5"/>
      <c r="X205" s="24"/>
      <c r="Y205" s="222"/>
      <c r="Z205" s="223"/>
      <c r="AA205" s="224"/>
      <c r="AB205" s="23"/>
      <c r="AC205" s="5"/>
      <c r="AD205" s="24"/>
      <c r="AE205" s="23"/>
      <c r="AF205" s="5"/>
      <c r="AG205" s="24"/>
      <c r="AH205" s="323"/>
      <c r="AI205" s="324"/>
      <c r="AJ205" s="325"/>
      <c r="AK205" s="232"/>
      <c r="AL205" s="126"/>
      <c r="AN205" s="235"/>
      <c r="AP205" s="235"/>
      <c r="AR205" s="44"/>
      <c r="AS205" s="44"/>
      <c r="AT205" s="44"/>
      <c r="AU205" s="44"/>
      <c r="AV205" s="44"/>
      <c r="AX205" s="67" t="s">
        <v>18</v>
      </c>
      <c r="AY205" s="67" t="s">
        <v>69</v>
      </c>
      <c r="BA205" s="67" t="str">
        <f>AX196&amp;AX205</f>
        <v>Ｍ60－９</v>
      </c>
      <c r="BB205" s="67" t="str">
        <f>AY196&amp;AY205</f>
        <v>6MDA0005</v>
      </c>
    </row>
    <row r="206" spans="1:54" s="131" customFormat="1" ht="8.25" customHeight="1">
      <c r="A206" s="258" t="str">
        <f>IF(VLOOKUP(AN206,area_8_m60_2,3)=VLOOKUP(AN206,area_8_m60_2,5),"("&amp;VLOOKUP(AN206,area_8_m60_2,3)&amp;")","("&amp;VLOOKUP(AN206,area_8_m60_2,3)&amp;"・"&amp;VLOOKUP(AN206,area_8_m60_2,5)&amp;")")</f>
        <v>(茨城県・華陽会)</v>
      </c>
      <c r="B206" s="259"/>
      <c r="C206" s="23"/>
      <c r="D206" s="5"/>
      <c r="E206" s="24"/>
      <c r="F206" s="222"/>
      <c r="G206" s="223"/>
      <c r="H206" s="224"/>
      <c r="I206" s="23"/>
      <c r="J206" s="5"/>
      <c r="K206" s="24"/>
      <c r="L206" s="23"/>
      <c r="M206" s="5"/>
      <c r="N206" s="24"/>
      <c r="O206" s="323"/>
      <c r="P206" s="324"/>
      <c r="Q206" s="325"/>
      <c r="R206" s="232"/>
      <c r="S206" s="102"/>
      <c r="T206" s="258" t="str">
        <f>IF(VLOOKUP(AP206,area_8_m60_2,3)=VLOOKUP(AP206,area_8_m60_2,5),"("&amp;VLOOKUP(AP206,area_8_m60_2,3)&amp;")","("&amp;VLOOKUP(AP206,area_8_m60_2,3)&amp;"・"&amp;VLOOKUP(AP206,area_8_m60_2,5)&amp;")")</f>
        <v>(上山ﾘﾌﾚｯｼｭﾊﾞﾄﾞﾐﾝﾄﾝｸﾗﾌﾞ)</v>
      </c>
      <c r="U206" s="259"/>
      <c r="V206" s="23"/>
      <c r="W206" s="5"/>
      <c r="X206" s="24"/>
      <c r="Y206" s="222"/>
      <c r="Z206" s="223"/>
      <c r="AA206" s="224"/>
      <c r="AB206" s="23"/>
      <c r="AC206" s="5"/>
      <c r="AD206" s="24"/>
      <c r="AE206" s="23"/>
      <c r="AF206" s="5"/>
      <c r="AG206" s="24"/>
      <c r="AH206" s="323"/>
      <c r="AI206" s="324"/>
      <c r="AJ206" s="325"/>
      <c r="AK206" s="232"/>
      <c r="AL206" s="126"/>
      <c r="AN206" s="235">
        <v>8</v>
      </c>
      <c r="AP206" s="235">
        <v>7</v>
      </c>
      <c r="AR206" s="44"/>
      <c r="AS206" s="44"/>
      <c r="AT206" s="44"/>
      <c r="AU206" s="44"/>
      <c r="AV206" s="44"/>
      <c r="AX206" s="67" t="s">
        <v>19</v>
      </c>
      <c r="AY206" s="67" t="s">
        <v>74</v>
      </c>
      <c r="BA206" s="67" t="str">
        <f>AX196&amp;AX206</f>
        <v>Ｍ60－１０</v>
      </c>
      <c r="BB206" s="67" t="str">
        <f>AY196&amp;AY206</f>
        <v>6MDA0006</v>
      </c>
    </row>
    <row r="207" spans="1:54" s="131" customFormat="1" ht="8.25" customHeight="1">
      <c r="A207" s="260"/>
      <c r="B207" s="261"/>
      <c r="C207" s="25"/>
      <c r="D207" s="26"/>
      <c r="E207" s="27"/>
      <c r="F207" s="262"/>
      <c r="G207" s="263"/>
      <c r="H207" s="264"/>
      <c r="I207" s="25"/>
      <c r="J207" s="26"/>
      <c r="K207" s="27"/>
      <c r="L207" s="25"/>
      <c r="M207" s="26"/>
      <c r="N207" s="27"/>
      <c r="O207" s="329"/>
      <c r="P207" s="330"/>
      <c r="Q207" s="331"/>
      <c r="R207" s="286"/>
      <c r="S207" s="102"/>
      <c r="T207" s="260"/>
      <c r="U207" s="261"/>
      <c r="V207" s="25"/>
      <c r="W207" s="26"/>
      <c r="X207" s="27"/>
      <c r="Y207" s="262"/>
      <c r="Z207" s="263"/>
      <c r="AA207" s="264"/>
      <c r="AB207" s="25"/>
      <c r="AC207" s="26"/>
      <c r="AD207" s="27"/>
      <c r="AE207" s="25"/>
      <c r="AF207" s="26"/>
      <c r="AG207" s="27"/>
      <c r="AH207" s="329"/>
      <c r="AI207" s="330"/>
      <c r="AJ207" s="331"/>
      <c r="AK207" s="286"/>
      <c r="AL207" s="126"/>
      <c r="AN207" s="240"/>
      <c r="AP207" s="240"/>
      <c r="AR207" s="44"/>
      <c r="AS207" s="44"/>
      <c r="AT207" s="44"/>
      <c r="AU207" s="44"/>
      <c r="AV207" s="44"/>
      <c r="AX207" s="67" t="s">
        <v>21</v>
      </c>
      <c r="AY207" s="67" t="s">
        <v>106</v>
      </c>
      <c r="BA207" s="67" t="str">
        <f>AX196&amp;AX207</f>
        <v>Ｍ60－１１</v>
      </c>
      <c r="BB207" s="67" t="str">
        <f>AY196&amp;AY207</f>
        <v>6MDB0005</v>
      </c>
    </row>
    <row r="208" spans="1:54" s="131" customFormat="1" ht="8.25" customHeight="1">
      <c r="A208" s="370" t="str">
        <f>VLOOKUP(AN208,area_8_m60_2,2)&amp;"・"&amp;VLOOKUP(AN208,area_8_m60_2,4)</f>
        <v>(70)佐藤・太田</v>
      </c>
      <c r="B208" s="371"/>
      <c r="C208" s="20" t="str">
        <f>I200</f>
        <v>5</v>
      </c>
      <c r="D208" s="21"/>
      <c r="E208" s="22"/>
      <c r="F208" s="20" t="str">
        <f>I204</f>
        <v>10</v>
      </c>
      <c r="G208" s="21"/>
      <c r="H208" s="22"/>
      <c r="I208" s="219"/>
      <c r="J208" s="220"/>
      <c r="K208" s="221"/>
      <c r="L208" s="20" t="s">
        <v>188</v>
      </c>
      <c r="M208" s="21"/>
      <c r="N208" s="22"/>
      <c r="O208" s="320"/>
      <c r="P208" s="321"/>
      <c r="Q208" s="322"/>
      <c r="R208" s="231"/>
      <c r="S208" s="102"/>
      <c r="T208" s="370" t="str">
        <f>VLOOKUP(AP208,area_8_m60_2,2)&amp;"・"&amp;VLOOKUP(AP208,area_8_m60_2,4)</f>
        <v>(70)草水・一戸</v>
      </c>
      <c r="U208" s="371"/>
      <c r="V208" s="20" t="str">
        <f>AB200</f>
        <v>7</v>
      </c>
      <c r="W208" s="21"/>
      <c r="X208" s="22"/>
      <c r="Y208" s="20" t="str">
        <f>AB204</f>
        <v>12</v>
      </c>
      <c r="Z208" s="21"/>
      <c r="AA208" s="22"/>
      <c r="AB208" s="219"/>
      <c r="AC208" s="220"/>
      <c r="AD208" s="221"/>
      <c r="AE208" s="20" t="s">
        <v>189</v>
      </c>
      <c r="AF208" s="21"/>
      <c r="AG208" s="22"/>
      <c r="AH208" s="320"/>
      <c r="AI208" s="321"/>
      <c r="AJ208" s="322"/>
      <c r="AK208" s="231"/>
      <c r="AL208" s="126"/>
      <c r="AN208" s="235">
        <v>5</v>
      </c>
      <c r="AP208" s="235">
        <v>6</v>
      </c>
      <c r="AR208" s="44"/>
      <c r="AS208" s="44"/>
      <c r="AT208" s="44"/>
      <c r="AU208" s="44"/>
      <c r="AV208" s="44"/>
      <c r="AX208" s="67" t="s">
        <v>23</v>
      </c>
      <c r="AY208" s="67" t="s">
        <v>111</v>
      </c>
      <c r="BA208" s="67" t="str">
        <f>AX196&amp;AX208</f>
        <v>Ｍ60－１２</v>
      </c>
      <c r="BB208" s="67" t="str">
        <f>AY196&amp;AY208</f>
        <v>6MDB0006</v>
      </c>
    </row>
    <row r="209" spans="1:54" s="131" customFormat="1" ht="8.25" customHeight="1">
      <c r="A209" s="372"/>
      <c r="B209" s="373"/>
      <c r="C209" s="23"/>
      <c r="D209" s="5"/>
      <c r="E209" s="24"/>
      <c r="F209" s="23"/>
      <c r="G209" s="5"/>
      <c r="H209" s="24"/>
      <c r="I209" s="222"/>
      <c r="J209" s="223"/>
      <c r="K209" s="224"/>
      <c r="L209" s="23"/>
      <c r="M209" s="5"/>
      <c r="N209" s="24"/>
      <c r="O209" s="323"/>
      <c r="P209" s="324"/>
      <c r="Q209" s="325"/>
      <c r="R209" s="232"/>
      <c r="S209" s="102"/>
      <c r="T209" s="372"/>
      <c r="U209" s="373"/>
      <c r="V209" s="23"/>
      <c r="W209" s="5"/>
      <c r="X209" s="24"/>
      <c r="Y209" s="23"/>
      <c r="Z209" s="5"/>
      <c r="AA209" s="24"/>
      <c r="AB209" s="222"/>
      <c r="AC209" s="223"/>
      <c r="AD209" s="224"/>
      <c r="AE209" s="23"/>
      <c r="AF209" s="5"/>
      <c r="AG209" s="24"/>
      <c r="AH209" s="323"/>
      <c r="AI209" s="324"/>
      <c r="AJ209" s="325"/>
      <c r="AK209" s="232"/>
      <c r="AL209" s="126"/>
      <c r="AN209" s="235"/>
      <c r="AP209" s="235"/>
      <c r="AR209" s="44"/>
      <c r="AS209" s="44"/>
      <c r="AT209" s="44"/>
      <c r="AU209" s="44"/>
      <c r="AV209" s="44"/>
      <c r="AX209" s="67" t="s">
        <v>26</v>
      </c>
      <c r="AY209" s="67" t="s">
        <v>20</v>
      </c>
      <c r="BA209" s="67" t="str">
        <f>AX196&amp;AX209</f>
        <v>Ｍ60－１３</v>
      </c>
      <c r="BB209" s="67" t="str">
        <f>AY196&amp;AY209</f>
        <v>6MDY0001</v>
      </c>
    </row>
    <row r="210" spans="1:54" s="131" customFormat="1" ht="8.25" customHeight="1">
      <c r="A210" s="236" t="str">
        <f>IF(VLOOKUP(AN210,area_8_m60_2,3)=VLOOKUP(AN210,area_8_m60_2,5),"("&amp;VLOOKUP(AN210,area_8_m60_2,3)&amp;")","("&amp;VLOOKUP(AN210,area_8_m60_2,3)&amp;"・"&amp;VLOOKUP(AN210,area_8_m60_2,5)&amp;")")</f>
        <v>(海ほたる・ハイパーサンタ)</v>
      </c>
      <c r="B210" s="237"/>
      <c r="C210" s="23"/>
      <c r="D210" s="5"/>
      <c r="E210" s="24"/>
      <c r="F210" s="23"/>
      <c r="G210" s="5"/>
      <c r="H210" s="24"/>
      <c r="I210" s="222"/>
      <c r="J210" s="223"/>
      <c r="K210" s="224"/>
      <c r="L210" s="23"/>
      <c r="M210" s="5"/>
      <c r="N210" s="24"/>
      <c r="O210" s="323"/>
      <c r="P210" s="324"/>
      <c r="Q210" s="325"/>
      <c r="R210" s="232"/>
      <c r="S210" s="102"/>
      <c r="T210" s="236" t="str">
        <f>IF(VLOOKUP(AP210,area_8_m60_2,3)=VLOOKUP(AP210,area_8_m60_2,5),"("&amp;VLOOKUP(AP210,area_8_m60_2,3)&amp;")","("&amp;VLOOKUP(AP210,area_8_m60_2,3)&amp;"・"&amp;VLOOKUP(AP210,area_8_m60_2,5)&amp;")")</f>
        <v>(江東SKY)</v>
      </c>
      <c r="U210" s="237"/>
      <c r="V210" s="23"/>
      <c r="W210" s="5"/>
      <c r="X210" s="24"/>
      <c r="Y210" s="23"/>
      <c r="Z210" s="5"/>
      <c r="AA210" s="24"/>
      <c r="AB210" s="222"/>
      <c r="AC210" s="223"/>
      <c r="AD210" s="224"/>
      <c r="AE210" s="23"/>
      <c r="AF210" s="5"/>
      <c r="AG210" s="24"/>
      <c r="AH210" s="323"/>
      <c r="AI210" s="324"/>
      <c r="AJ210" s="325"/>
      <c r="AK210" s="232"/>
      <c r="AL210" s="126"/>
      <c r="AN210" s="235">
        <v>5</v>
      </c>
      <c r="AP210" s="235">
        <v>6</v>
      </c>
      <c r="AR210" s="44"/>
      <c r="AS210" s="44"/>
      <c r="AT210" s="44"/>
      <c r="AU210" s="44"/>
      <c r="AV210" s="44"/>
      <c r="AX210" s="67" t="s">
        <v>28</v>
      </c>
      <c r="AY210" s="67" t="s">
        <v>22</v>
      </c>
      <c r="BA210" s="67" t="str">
        <f>AX196&amp;AX210</f>
        <v>Ｍ60－１４</v>
      </c>
      <c r="BB210" s="67" t="str">
        <f>AY196&amp;AY210</f>
        <v>6MDY0002</v>
      </c>
    </row>
    <row r="211" spans="1:54" s="131" customFormat="1" ht="8.25" customHeight="1">
      <c r="A211" s="265"/>
      <c r="B211" s="237"/>
      <c r="C211" s="23"/>
      <c r="D211" s="26"/>
      <c r="E211" s="24"/>
      <c r="F211" s="23"/>
      <c r="G211" s="26"/>
      <c r="H211" s="24"/>
      <c r="I211" s="262"/>
      <c r="J211" s="263"/>
      <c r="K211" s="264"/>
      <c r="L211" s="23"/>
      <c r="M211" s="26"/>
      <c r="N211" s="24"/>
      <c r="O211" s="329"/>
      <c r="P211" s="330"/>
      <c r="Q211" s="331"/>
      <c r="R211" s="232"/>
      <c r="S211" s="102"/>
      <c r="T211" s="265"/>
      <c r="U211" s="237"/>
      <c r="V211" s="23"/>
      <c r="W211" s="26"/>
      <c r="X211" s="24"/>
      <c r="Y211" s="23"/>
      <c r="Z211" s="26"/>
      <c r="AA211" s="24"/>
      <c r="AB211" s="262"/>
      <c r="AC211" s="263"/>
      <c r="AD211" s="264"/>
      <c r="AE211" s="23"/>
      <c r="AF211" s="26"/>
      <c r="AG211" s="24"/>
      <c r="AH211" s="329"/>
      <c r="AI211" s="330"/>
      <c r="AJ211" s="331"/>
      <c r="AK211" s="232"/>
      <c r="AL211" s="126"/>
      <c r="AN211" s="240"/>
      <c r="AP211" s="240"/>
      <c r="AR211" s="44"/>
      <c r="AS211" s="44"/>
      <c r="AT211" s="44"/>
      <c r="AU211" s="44"/>
      <c r="AV211" s="44"/>
      <c r="AX211" s="67" t="s">
        <v>38</v>
      </c>
      <c r="AY211" s="67" t="s">
        <v>24</v>
      </c>
      <c r="BA211" s="67" t="str">
        <f>AX196&amp;AX211</f>
        <v>Ｍ60－１５</v>
      </c>
      <c r="BB211" s="67" t="str">
        <f>AY196&amp;AY211</f>
        <v>6MDY0003</v>
      </c>
    </row>
    <row r="212" spans="1:54" s="131" customFormat="1" ht="8.25" customHeight="1">
      <c r="A212" s="370" t="str">
        <f>VLOOKUP(AN212,area_8_m60_2,2)&amp;"・"&amp;VLOOKUP(AN212,area_8_m60_2,4)</f>
        <v>(65)永井・渡辺</v>
      </c>
      <c r="B212" s="371"/>
      <c r="C212" s="20" t="str">
        <f>L200</f>
        <v>9</v>
      </c>
      <c r="D212" s="21"/>
      <c r="E212" s="22"/>
      <c r="F212" s="20" t="str">
        <f>L204</f>
        <v>6</v>
      </c>
      <c r="G212" s="21"/>
      <c r="H212" s="22"/>
      <c r="I212" s="20" t="str">
        <f>L208</f>
        <v>2</v>
      </c>
      <c r="J212" s="21"/>
      <c r="K212" s="22"/>
      <c r="L212" s="219"/>
      <c r="M212" s="220"/>
      <c r="N212" s="221"/>
      <c r="O212" s="320"/>
      <c r="P212" s="321"/>
      <c r="Q212" s="322"/>
      <c r="R212" s="231"/>
      <c r="S212" s="102"/>
      <c r="T212" s="370" t="str">
        <f>VLOOKUP(AP212,area_8_m60_2,2)&amp;"・"&amp;VLOOKUP(AP212,area_8_m60_2,4)</f>
        <v>(75)小野・新田</v>
      </c>
      <c r="U212" s="371"/>
      <c r="V212" s="20" t="str">
        <f>AE200</f>
        <v>11</v>
      </c>
      <c r="W212" s="21"/>
      <c r="X212" s="22"/>
      <c r="Y212" s="20" t="str">
        <f>AE204</f>
        <v>8</v>
      </c>
      <c r="Z212" s="21"/>
      <c r="AA212" s="22"/>
      <c r="AB212" s="20" t="str">
        <f>AE208</f>
        <v>4</v>
      </c>
      <c r="AC212" s="21"/>
      <c r="AD212" s="22"/>
      <c r="AE212" s="219"/>
      <c r="AF212" s="220"/>
      <c r="AG212" s="221"/>
      <c r="AH212" s="320"/>
      <c r="AI212" s="321"/>
      <c r="AJ212" s="322"/>
      <c r="AK212" s="231"/>
      <c r="AL212" s="126"/>
      <c r="AN212" s="234">
        <v>4</v>
      </c>
      <c r="AP212" s="234">
        <v>3</v>
      </c>
      <c r="AR212" s="44"/>
      <c r="AS212" s="44"/>
      <c r="AT212" s="44"/>
      <c r="AU212" s="44"/>
      <c r="AV212" s="44"/>
      <c r="AX212" s="67" t="s">
        <v>39</v>
      </c>
      <c r="AY212" s="67" t="s">
        <v>27</v>
      </c>
      <c r="BA212" s="67" t="str">
        <f>AX196&amp;AX212</f>
        <v>Ｍ60－１６</v>
      </c>
      <c r="BB212" s="67" t="str">
        <f>AY196&amp;AY212</f>
        <v>6MDY0004</v>
      </c>
    </row>
    <row r="213" spans="1:54" s="131" customFormat="1" ht="8.25" customHeight="1">
      <c r="A213" s="372"/>
      <c r="B213" s="373"/>
      <c r="C213" s="23"/>
      <c r="D213" s="5"/>
      <c r="E213" s="24"/>
      <c r="F213" s="23"/>
      <c r="G213" s="5"/>
      <c r="H213" s="24"/>
      <c r="I213" s="23"/>
      <c r="J213" s="5"/>
      <c r="K213" s="24"/>
      <c r="L213" s="222"/>
      <c r="M213" s="223"/>
      <c r="N213" s="224"/>
      <c r="O213" s="323"/>
      <c r="P213" s="324"/>
      <c r="Q213" s="325"/>
      <c r="R213" s="232"/>
      <c r="S213" s="102"/>
      <c r="T213" s="372"/>
      <c r="U213" s="373"/>
      <c r="V213" s="23"/>
      <c r="W213" s="5"/>
      <c r="X213" s="24"/>
      <c r="Y213" s="23"/>
      <c r="Z213" s="5"/>
      <c r="AA213" s="24"/>
      <c r="AB213" s="23"/>
      <c r="AC213" s="5"/>
      <c r="AD213" s="24"/>
      <c r="AE213" s="222"/>
      <c r="AF213" s="223"/>
      <c r="AG213" s="224"/>
      <c r="AH213" s="323"/>
      <c r="AI213" s="324"/>
      <c r="AJ213" s="325"/>
      <c r="AK213" s="232"/>
      <c r="AL213" s="126"/>
      <c r="AN213" s="235"/>
      <c r="AP213" s="235"/>
      <c r="AR213" s="44"/>
      <c r="AS213" s="44"/>
      <c r="AT213" s="44"/>
      <c r="AU213" s="44"/>
      <c r="AV213" s="44"/>
      <c r="AX213" s="67"/>
      <c r="AY213" s="67"/>
      <c r="BA213" s="69"/>
      <c r="BB213" s="69"/>
    </row>
    <row r="214" spans="1:54" s="131" customFormat="1" ht="8.25" customHeight="1">
      <c r="A214" s="236" t="str">
        <f>IF(VLOOKUP(AN214,area_8_m60_2,3)=VLOOKUP(AN214,area_8_m60_2,5),"("&amp;VLOOKUP(AN214,area_8_m60_2,3)&amp;")","("&amp;VLOOKUP(AN214,area_8_m60_2,3)&amp;"・"&amp;VLOOKUP(AN214,area_8_m60_2,5)&amp;")")</f>
        <v>(浦安クラブ)</v>
      </c>
      <c r="B214" s="237"/>
      <c r="C214" s="23"/>
      <c r="D214" s="5"/>
      <c r="E214" s="24"/>
      <c r="F214" s="23"/>
      <c r="G214" s="5"/>
      <c r="H214" s="24"/>
      <c r="I214" s="23"/>
      <c r="J214" s="5"/>
      <c r="K214" s="24"/>
      <c r="L214" s="222"/>
      <c r="M214" s="223"/>
      <c r="N214" s="224"/>
      <c r="O214" s="323"/>
      <c r="P214" s="324"/>
      <c r="Q214" s="325"/>
      <c r="R214" s="232"/>
      <c r="S214" s="102"/>
      <c r="T214" s="236" t="str">
        <f>IF(VLOOKUP(AP214,area_8_m60_2,3)=VLOOKUP(AP214,area_8_m60_2,5),"("&amp;VLOOKUP(AP214,area_8_m60_2,3)&amp;")","("&amp;VLOOKUP(AP214,area_8_m60_2,3)&amp;"・"&amp;VLOOKUP(AP214,area_8_m60_2,5)&amp;")")</f>
        <v>(松戸市・東京都)</v>
      </c>
      <c r="U214" s="237"/>
      <c r="V214" s="23"/>
      <c r="W214" s="5"/>
      <c r="X214" s="24"/>
      <c r="Y214" s="23"/>
      <c r="Z214" s="5"/>
      <c r="AA214" s="24"/>
      <c r="AB214" s="23"/>
      <c r="AC214" s="5"/>
      <c r="AD214" s="24"/>
      <c r="AE214" s="222"/>
      <c r="AF214" s="223"/>
      <c r="AG214" s="224"/>
      <c r="AH214" s="323"/>
      <c r="AI214" s="324"/>
      <c r="AJ214" s="325"/>
      <c r="AK214" s="232"/>
      <c r="AL214" s="126"/>
      <c r="AN214" s="235">
        <v>4</v>
      </c>
      <c r="AP214" s="235">
        <v>3</v>
      </c>
      <c r="AR214" s="44"/>
      <c r="AS214" s="44"/>
      <c r="AT214" s="44"/>
      <c r="AU214" s="44"/>
      <c r="AV214" s="44"/>
      <c r="AX214" s="67"/>
      <c r="AY214" s="67"/>
      <c r="BA214" s="69"/>
      <c r="BB214" s="69"/>
    </row>
    <row r="215" spans="1:54" s="131" customFormat="1" ht="8.25" customHeight="1" thickBot="1">
      <c r="A215" s="238"/>
      <c r="B215" s="239"/>
      <c r="C215" s="28"/>
      <c r="D215" s="29"/>
      <c r="E215" s="30"/>
      <c r="F215" s="28"/>
      <c r="G215" s="29"/>
      <c r="H215" s="30"/>
      <c r="I215" s="28"/>
      <c r="J215" s="29"/>
      <c r="K215" s="30"/>
      <c r="L215" s="225"/>
      <c r="M215" s="226"/>
      <c r="N215" s="227"/>
      <c r="O215" s="326"/>
      <c r="P215" s="327"/>
      <c r="Q215" s="328"/>
      <c r="R215" s="233"/>
      <c r="T215" s="238"/>
      <c r="U215" s="239"/>
      <c r="V215" s="28"/>
      <c r="W215" s="29"/>
      <c r="X215" s="30"/>
      <c r="Y215" s="28"/>
      <c r="Z215" s="29"/>
      <c r="AA215" s="30"/>
      <c r="AB215" s="28"/>
      <c r="AC215" s="29"/>
      <c r="AD215" s="30"/>
      <c r="AE215" s="225"/>
      <c r="AF215" s="226"/>
      <c r="AG215" s="227"/>
      <c r="AH215" s="326"/>
      <c r="AI215" s="327"/>
      <c r="AJ215" s="328"/>
      <c r="AK215" s="233"/>
      <c r="AL215" s="126"/>
      <c r="AN215" s="240"/>
      <c r="AP215" s="240"/>
      <c r="AR215" s="44"/>
      <c r="AS215" s="44"/>
      <c r="AT215" s="44"/>
      <c r="AU215" s="44"/>
      <c r="AV215" s="44"/>
      <c r="AX215" s="67"/>
      <c r="AY215" s="67"/>
      <c r="BA215" s="69"/>
      <c r="BB215" s="69"/>
    </row>
    <row r="216" spans="1:54" s="131" customFormat="1" ht="8.25" customHeight="1">
      <c r="A216" s="43"/>
      <c r="B216" s="43"/>
      <c r="C216" s="42"/>
      <c r="D216" s="42"/>
      <c r="E216" s="42"/>
      <c r="F216" s="42"/>
      <c r="G216" s="42"/>
      <c r="H216" s="42"/>
      <c r="I216" s="42"/>
      <c r="J216" s="137"/>
      <c r="K216" s="137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26"/>
      <c r="AR216" s="44"/>
      <c r="AS216" s="44"/>
      <c r="AT216" s="44"/>
      <c r="AU216" s="44"/>
      <c r="AV216" s="44"/>
      <c r="AX216" s="67"/>
      <c r="AY216" s="67"/>
      <c r="BA216" s="69"/>
      <c r="BB216" s="69"/>
    </row>
    <row r="217" spans="1:54" s="99" customFormat="1" ht="8.25" customHeight="1">
      <c r="A217" s="43"/>
      <c r="B217" s="43"/>
      <c r="C217" s="42"/>
      <c r="D217" s="42"/>
      <c r="E217" s="42"/>
      <c r="F217" s="42"/>
      <c r="G217" s="42"/>
      <c r="H217" s="42"/>
      <c r="I217" s="42"/>
      <c r="J217" s="31"/>
      <c r="K217" s="31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98"/>
      <c r="AR217" s="44"/>
      <c r="AS217" s="44"/>
      <c r="AT217" s="44"/>
      <c r="AU217" s="44"/>
      <c r="AV217" s="44"/>
      <c r="AX217" s="67"/>
      <c r="AY217" s="67"/>
      <c r="BA217" s="69"/>
      <c r="BB217" s="69"/>
    </row>
    <row r="218" spans="1:54" s="99" customFormat="1" ht="8.25" customHeight="1">
      <c r="A218" s="202"/>
      <c r="B218" s="202"/>
      <c r="C218" s="202"/>
      <c r="D218" s="202"/>
      <c r="E218" s="202"/>
      <c r="F218" s="202"/>
      <c r="G218" s="202"/>
      <c r="H218" s="202"/>
      <c r="I218" s="202"/>
      <c r="J218" s="202"/>
      <c r="K218" s="202"/>
      <c r="L218" s="198"/>
      <c r="M218" s="198"/>
      <c r="N218" s="198"/>
      <c r="O218" s="198"/>
      <c r="P218" s="198"/>
      <c r="Q218" s="198"/>
      <c r="R218" s="198"/>
      <c r="S218" s="198"/>
      <c r="T218" s="198"/>
      <c r="U218" s="116"/>
      <c r="V218" s="116"/>
      <c r="W218" s="116"/>
      <c r="X218" s="116"/>
      <c r="Y218" s="116"/>
      <c r="Z218" s="116"/>
      <c r="AA218" s="116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98"/>
      <c r="AR218" s="44"/>
      <c r="AS218" s="44"/>
      <c r="AT218" s="44"/>
      <c r="AU218" s="44"/>
      <c r="AV218" s="44"/>
      <c r="AX218" s="67"/>
      <c r="AY218" s="67"/>
      <c r="BA218" s="69"/>
      <c r="BB218" s="69"/>
    </row>
    <row r="219" spans="1:54" s="99" customFormat="1" ht="8.25" customHeight="1">
      <c r="A219" s="202"/>
      <c r="B219" s="202"/>
      <c r="C219" s="202"/>
      <c r="D219" s="202"/>
      <c r="E219" s="202"/>
      <c r="F219" s="202"/>
      <c r="G219" s="202"/>
      <c r="H219" s="202"/>
      <c r="I219" s="202"/>
      <c r="J219" s="202"/>
      <c r="K219" s="202"/>
      <c r="L219" s="198"/>
      <c r="M219" s="198"/>
      <c r="N219" s="198"/>
      <c r="O219" s="198"/>
      <c r="P219" s="198"/>
      <c r="Q219" s="198"/>
      <c r="R219" s="198"/>
      <c r="S219" s="198"/>
      <c r="T219" s="198"/>
      <c r="U219" s="116"/>
      <c r="V219" s="116"/>
      <c r="W219" s="116"/>
      <c r="X219" s="116"/>
      <c r="Y219" s="116"/>
      <c r="Z219" s="116"/>
      <c r="AA219" s="116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98"/>
      <c r="AR219" s="44"/>
      <c r="AS219" s="44"/>
      <c r="AT219" s="44"/>
      <c r="AU219" s="44"/>
      <c r="AV219" s="44"/>
      <c r="AX219" s="67"/>
      <c r="AY219" s="67"/>
      <c r="BA219" s="69"/>
      <c r="BB219" s="69"/>
    </row>
    <row r="220" spans="1:54" s="99" customFormat="1" ht="8.25" customHeight="1">
      <c r="A220" s="202"/>
      <c r="B220" s="202"/>
      <c r="C220" s="202"/>
      <c r="D220" s="202"/>
      <c r="E220" s="202"/>
      <c r="F220" s="202"/>
      <c r="G220" s="202"/>
      <c r="H220" s="202"/>
      <c r="I220" s="202"/>
      <c r="J220" s="202"/>
      <c r="K220" s="202"/>
      <c r="L220" s="198"/>
      <c r="M220" s="198"/>
      <c r="N220" s="198"/>
      <c r="O220" s="198"/>
      <c r="P220" s="198"/>
      <c r="Q220" s="198"/>
      <c r="R220" s="198"/>
      <c r="S220" s="198"/>
      <c r="T220" s="198"/>
      <c r="U220" s="116"/>
      <c r="V220" s="116"/>
      <c r="W220" s="116"/>
      <c r="X220" s="116"/>
      <c r="Y220" s="116"/>
      <c r="Z220" s="116"/>
      <c r="AA220" s="116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98"/>
      <c r="AR220" s="44"/>
      <c r="AS220" s="44"/>
      <c r="AT220" s="44"/>
      <c r="AU220" s="44"/>
      <c r="AV220" s="44"/>
      <c r="AX220" s="67"/>
      <c r="AY220" s="67"/>
      <c r="BA220" s="69"/>
      <c r="BB220" s="69"/>
    </row>
    <row r="221" spans="1:54" s="99" customFormat="1" ht="8.25" customHeight="1">
      <c r="A221" s="200"/>
      <c r="B221" s="200"/>
      <c r="C221" s="200"/>
      <c r="D221" s="200"/>
      <c r="E221" s="200"/>
      <c r="F221" s="200"/>
      <c r="G221" s="200"/>
      <c r="H221" s="200"/>
      <c r="I221" s="198"/>
      <c r="J221" s="198"/>
      <c r="K221" s="198"/>
      <c r="L221" s="198"/>
      <c r="M221" s="198"/>
      <c r="N221" s="198"/>
      <c r="O221" s="200"/>
      <c r="P221" s="200"/>
      <c r="Q221" s="200"/>
      <c r="R221" s="200"/>
      <c r="S221" s="200"/>
      <c r="T221" s="201"/>
      <c r="U221" s="201"/>
      <c r="V221" s="198"/>
      <c r="W221" s="198"/>
      <c r="X221" s="198"/>
      <c r="Y221" s="198"/>
      <c r="Z221" s="198"/>
      <c r="AA221" s="19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98"/>
    </row>
    <row r="222" spans="1:54" s="99" customFormat="1" ht="8.25" customHeight="1">
      <c r="A222" s="203"/>
      <c r="B222" s="116"/>
      <c r="C222" s="117"/>
      <c r="D222" s="117"/>
      <c r="E222" s="204"/>
      <c r="F222" s="204"/>
      <c r="G222" s="117"/>
      <c r="H222" s="117"/>
      <c r="I222" s="205"/>
      <c r="J222" s="117"/>
      <c r="K222" s="117"/>
      <c r="L222" s="117"/>
      <c r="M222" s="117"/>
      <c r="N222" s="117"/>
      <c r="O222" s="198"/>
      <c r="P222" s="198"/>
      <c r="Q222" s="198"/>
      <c r="R222" s="203"/>
      <c r="S222" s="116"/>
      <c r="T222" s="112"/>
      <c r="U222" s="112"/>
      <c r="V222" s="205"/>
      <c r="W222" s="117"/>
      <c r="X222" s="117"/>
      <c r="Y222" s="117"/>
      <c r="Z222" s="117"/>
      <c r="AA222" s="117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98"/>
      <c r="AN222" s="44"/>
      <c r="AO222" s="44"/>
      <c r="AP222" s="44"/>
      <c r="AQ222" s="44"/>
      <c r="AR222" s="44"/>
    </row>
    <row r="223" spans="1:54" s="99" customFormat="1" ht="8.25" customHeight="1">
      <c r="A223" s="116"/>
      <c r="B223" s="116"/>
      <c r="C223" s="200"/>
      <c r="D223" s="200"/>
      <c r="E223" s="200"/>
      <c r="F223" s="200"/>
      <c r="G223" s="200"/>
      <c r="H223" s="200"/>
      <c r="I223" s="117"/>
      <c r="J223" s="117"/>
      <c r="K223" s="117"/>
      <c r="L223" s="117"/>
      <c r="M223" s="117"/>
      <c r="N223" s="117"/>
      <c r="O223" s="200"/>
      <c r="P223" s="200"/>
      <c r="Q223" s="200"/>
      <c r="R223" s="116"/>
      <c r="S223" s="116"/>
      <c r="T223" s="201"/>
      <c r="U223" s="201"/>
      <c r="V223" s="117"/>
      <c r="W223" s="117"/>
      <c r="X223" s="117"/>
      <c r="Y223" s="117"/>
      <c r="Z223" s="117"/>
      <c r="AA223" s="117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98"/>
    </row>
    <row r="224" spans="1:54" s="99" customFormat="1" ht="8.25" customHeight="1">
      <c r="A224" s="98"/>
      <c r="B224" s="98"/>
      <c r="C224" s="107"/>
      <c r="D224" s="107"/>
      <c r="E224" s="107"/>
      <c r="F224" s="107"/>
      <c r="G224" s="107"/>
      <c r="H224" s="107"/>
      <c r="O224" s="98"/>
      <c r="P224" s="98"/>
      <c r="Q224" s="98"/>
      <c r="R224" s="98"/>
      <c r="S224" s="98"/>
      <c r="T224" s="10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98"/>
    </row>
    <row r="225" spans="1:54" ht="8.25" customHeight="1">
      <c r="A225" s="65"/>
      <c r="B225" s="65"/>
      <c r="C225" s="66"/>
      <c r="D225" s="66"/>
      <c r="E225" s="66"/>
      <c r="K225" s="6"/>
      <c r="L225" s="6"/>
      <c r="M225" s="6"/>
      <c r="N225" s="6"/>
      <c r="O225" s="6"/>
      <c r="P225" s="6"/>
      <c r="Q225" s="6"/>
    </row>
    <row r="226" spans="1:54" ht="8.25" customHeight="1">
      <c r="A226" s="374" t="s">
        <v>66</v>
      </c>
      <c r="B226" s="374"/>
      <c r="C226" s="375"/>
      <c r="D226" s="375"/>
      <c r="E226" s="375"/>
      <c r="K226" s="6"/>
      <c r="L226" s="6"/>
      <c r="M226" s="6"/>
      <c r="N226" s="6"/>
      <c r="O226" s="6"/>
      <c r="P226" s="6"/>
      <c r="Q226" s="6"/>
    </row>
    <row r="227" spans="1:54" ht="8.25" customHeight="1">
      <c r="A227" s="374"/>
      <c r="B227" s="374"/>
      <c r="C227" s="375"/>
      <c r="D227" s="375"/>
      <c r="E227" s="375"/>
      <c r="K227" s="6"/>
      <c r="L227" s="6"/>
      <c r="M227" s="6"/>
      <c r="N227" s="6"/>
      <c r="O227" s="6"/>
      <c r="P227" s="6"/>
      <c r="Q227" s="6"/>
    </row>
    <row r="228" spans="1:54" ht="8.25" customHeight="1">
      <c r="A228" s="374"/>
      <c r="B228" s="374"/>
      <c r="C228" s="375"/>
      <c r="D228" s="375"/>
      <c r="E228" s="375"/>
      <c r="K228" s="6"/>
      <c r="L228" s="6"/>
      <c r="M228" s="6"/>
      <c r="N228" s="6"/>
      <c r="O228" s="6"/>
      <c r="P228" s="6"/>
      <c r="Q228" s="6"/>
    </row>
    <row r="229" spans="1:54" s="99" customFormat="1" ht="8.25" customHeight="1" thickBot="1">
      <c r="A229" s="101"/>
      <c r="B229" s="101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102"/>
      <c r="T229" s="100"/>
      <c r="U229" s="100"/>
      <c r="V229" s="100"/>
      <c r="W229" s="100"/>
      <c r="X229" s="100"/>
      <c r="Y229" s="100"/>
      <c r="Z229" s="100"/>
      <c r="AA229" s="100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98"/>
      <c r="AR229" s="44"/>
      <c r="AS229" s="44"/>
      <c r="AT229" s="44"/>
      <c r="AU229" s="44"/>
      <c r="AV229" s="44"/>
      <c r="AX229" s="67" t="s">
        <v>129</v>
      </c>
      <c r="AY229" s="67" t="s">
        <v>130</v>
      </c>
      <c r="BA229" s="69"/>
      <c r="BB229" s="69"/>
    </row>
    <row r="230" spans="1:54" s="131" customFormat="1" ht="8.25" customHeight="1">
      <c r="A230" s="266" t="s">
        <v>191</v>
      </c>
      <c r="B230" s="267"/>
      <c r="C230" s="272" t="str">
        <f>VLOOKUP(AN234,area_11_l1_2,2)</f>
        <v>千葉</v>
      </c>
      <c r="D230" s="273"/>
      <c r="E230" s="274"/>
      <c r="F230" s="272" t="str">
        <f>VLOOKUP(AN238,area_11_l1_2,2)</f>
        <v>中村</v>
      </c>
      <c r="G230" s="273"/>
      <c r="H230" s="274"/>
      <c r="I230" s="272" t="str">
        <f>VLOOKUP(AN242,area_11_l1_2,2)</f>
        <v>佐久間</v>
      </c>
      <c r="J230" s="273"/>
      <c r="K230" s="274"/>
      <c r="L230" s="305" t="s">
        <v>160</v>
      </c>
      <c r="M230" s="306"/>
      <c r="N230" s="267"/>
      <c r="O230" s="305" t="s">
        <v>2</v>
      </c>
      <c r="P230" s="306"/>
      <c r="Q230" s="317"/>
      <c r="R230" s="126"/>
      <c r="S230" s="102"/>
      <c r="T230" s="266" t="s">
        <v>95</v>
      </c>
      <c r="U230" s="267"/>
      <c r="V230" s="272" t="str">
        <f>VLOOKUP(AP234,area_11_l1_2,2)</f>
        <v>澤内</v>
      </c>
      <c r="W230" s="273"/>
      <c r="X230" s="274"/>
      <c r="Y230" s="272" t="str">
        <f>VLOOKUP(AP238,area_11_l1_2,2)</f>
        <v>川名部</v>
      </c>
      <c r="Z230" s="273"/>
      <c r="AA230" s="274"/>
      <c r="AB230" s="272" t="str">
        <f>VLOOKUP(AP242,area_11_l1_2,2)</f>
        <v>前田</v>
      </c>
      <c r="AC230" s="273"/>
      <c r="AD230" s="274"/>
      <c r="AE230" s="272" t="str">
        <f>VLOOKUP(AP246,area_11_l1_2,2)</f>
        <v>西川</v>
      </c>
      <c r="AF230" s="273"/>
      <c r="AG230" s="274"/>
      <c r="AH230" s="305" t="s">
        <v>160</v>
      </c>
      <c r="AI230" s="306"/>
      <c r="AJ230" s="267"/>
      <c r="AK230" s="280" t="s">
        <v>2</v>
      </c>
      <c r="AL230" s="126"/>
      <c r="AN230" s="234" t="s">
        <v>1</v>
      </c>
      <c r="AP230" s="234" t="s">
        <v>182</v>
      </c>
      <c r="AR230" s="44">
        <v>1</v>
      </c>
      <c r="AS230" s="44" t="s">
        <v>482</v>
      </c>
      <c r="AT230" s="44" t="s">
        <v>483</v>
      </c>
      <c r="AU230" s="44" t="s">
        <v>484</v>
      </c>
      <c r="AV230" s="44" t="s">
        <v>485</v>
      </c>
      <c r="AX230" s="67" t="s">
        <v>408</v>
      </c>
      <c r="AY230" s="67" t="s">
        <v>202</v>
      </c>
      <c r="BA230" s="69"/>
      <c r="BB230" s="69"/>
    </row>
    <row r="231" spans="1:54" s="131" customFormat="1" ht="8.25" customHeight="1">
      <c r="A231" s="268"/>
      <c r="B231" s="269"/>
      <c r="C231" s="275"/>
      <c r="D231" s="276"/>
      <c r="E231" s="259"/>
      <c r="F231" s="275"/>
      <c r="G231" s="276"/>
      <c r="H231" s="259"/>
      <c r="I231" s="275"/>
      <c r="J231" s="276"/>
      <c r="K231" s="259"/>
      <c r="L231" s="307"/>
      <c r="M231" s="308"/>
      <c r="N231" s="269"/>
      <c r="O231" s="307"/>
      <c r="P231" s="308"/>
      <c r="Q231" s="318"/>
      <c r="R231" s="126"/>
      <c r="S231" s="102"/>
      <c r="T231" s="268"/>
      <c r="U231" s="269"/>
      <c r="V231" s="275"/>
      <c r="W231" s="276"/>
      <c r="X231" s="259"/>
      <c r="Y231" s="275"/>
      <c r="Z231" s="276"/>
      <c r="AA231" s="259"/>
      <c r="AB231" s="275"/>
      <c r="AC231" s="276"/>
      <c r="AD231" s="259"/>
      <c r="AE231" s="275"/>
      <c r="AF231" s="276"/>
      <c r="AG231" s="259"/>
      <c r="AH231" s="307"/>
      <c r="AI231" s="308"/>
      <c r="AJ231" s="269"/>
      <c r="AK231" s="281"/>
      <c r="AL231" s="126"/>
      <c r="AN231" s="235"/>
      <c r="AP231" s="235"/>
      <c r="AR231" s="44">
        <v>2</v>
      </c>
      <c r="AS231" s="44" t="s">
        <v>478</v>
      </c>
      <c r="AT231" s="44" t="s">
        <v>476</v>
      </c>
      <c r="AU231" s="44" t="s">
        <v>479</v>
      </c>
      <c r="AV231" s="44" t="s">
        <v>476</v>
      </c>
      <c r="AX231" s="67" t="s">
        <v>192</v>
      </c>
      <c r="AY231" s="67" t="s">
        <v>62</v>
      </c>
      <c r="BA231" s="67" t="str">
        <f>AX230&amp;AX231</f>
        <v>Ｌ１－１</v>
      </c>
      <c r="BB231" s="67" t="str">
        <f>AY230&amp;AY231</f>
        <v>ＬD01A0001</v>
      </c>
    </row>
    <row r="232" spans="1:54" s="131" customFormat="1" ht="8.25" customHeight="1">
      <c r="A232" s="268"/>
      <c r="B232" s="269"/>
      <c r="C232" s="275" t="str">
        <f>VLOOKUP(AN236,area_11_l1_2,4)</f>
        <v>佐々</v>
      </c>
      <c r="D232" s="276"/>
      <c r="E232" s="259"/>
      <c r="F232" s="275" t="str">
        <f>VLOOKUP(AN240,area_11_l1_2,4)</f>
        <v>相川</v>
      </c>
      <c r="G232" s="276"/>
      <c r="H232" s="259"/>
      <c r="I232" s="364" t="str">
        <f>VLOOKUP(AN244,area_11_l1_2,4)</f>
        <v>渡来</v>
      </c>
      <c r="J232" s="365"/>
      <c r="K232" s="366"/>
      <c r="L232" s="307"/>
      <c r="M232" s="308"/>
      <c r="N232" s="269"/>
      <c r="O232" s="307"/>
      <c r="P232" s="308"/>
      <c r="Q232" s="318"/>
      <c r="R232" s="126"/>
      <c r="S232" s="102"/>
      <c r="T232" s="268"/>
      <c r="U232" s="269"/>
      <c r="V232" s="275" t="str">
        <f>VLOOKUP(AP236,area_11_l1_2,4)</f>
        <v>関根</v>
      </c>
      <c r="W232" s="276"/>
      <c r="X232" s="259"/>
      <c r="Y232" s="275" t="str">
        <f>VLOOKUP(AP240,area_11_l1_2,4)</f>
        <v>粕谷</v>
      </c>
      <c r="Z232" s="276"/>
      <c r="AA232" s="259"/>
      <c r="AB232" s="364" t="str">
        <f>VLOOKUP(AP244,area_11_l1_2,4)</f>
        <v>小谷</v>
      </c>
      <c r="AC232" s="365"/>
      <c r="AD232" s="366"/>
      <c r="AE232" s="364" t="str">
        <f>VLOOKUP(AP248,area_11_l1_2,4)</f>
        <v>小畠</v>
      </c>
      <c r="AF232" s="365"/>
      <c r="AG232" s="366"/>
      <c r="AH232" s="307"/>
      <c r="AI232" s="308"/>
      <c r="AJ232" s="269"/>
      <c r="AK232" s="281"/>
      <c r="AL232" s="126"/>
      <c r="AN232" s="235"/>
      <c r="AP232" s="235"/>
      <c r="AR232" s="44">
        <v>3</v>
      </c>
      <c r="AS232" s="44" t="s">
        <v>480</v>
      </c>
      <c r="AT232" s="44" t="s">
        <v>476</v>
      </c>
      <c r="AU232" s="44" t="s">
        <v>481</v>
      </c>
      <c r="AV232" s="44" t="s">
        <v>476</v>
      </c>
      <c r="AX232" s="67" t="s">
        <v>3</v>
      </c>
      <c r="AY232" s="67" t="s">
        <v>76</v>
      </c>
      <c r="BA232" s="67" t="str">
        <f>AX230&amp;AX232</f>
        <v>Ｌ１－２</v>
      </c>
      <c r="BB232" s="67" t="str">
        <f>AY230&amp;AY232</f>
        <v>ＬD01B0001</v>
      </c>
    </row>
    <row r="233" spans="1:54" s="131" customFormat="1" ht="8.25" customHeight="1">
      <c r="A233" s="270"/>
      <c r="B233" s="271"/>
      <c r="C233" s="283"/>
      <c r="D233" s="284"/>
      <c r="E233" s="261"/>
      <c r="F233" s="283"/>
      <c r="G233" s="284"/>
      <c r="H233" s="261"/>
      <c r="I233" s="367"/>
      <c r="J233" s="368"/>
      <c r="K233" s="369"/>
      <c r="L233" s="309"/>
      <c r="M233" s="310"/>
      <c r="N233" s="271"/>
      <c r="O233" s="309"/>
      <c r="P233" s="310"/>
      <c r="Q233" s="319"/>
      <c r="R233" s="126"/>
      <c r="S233" s="102"/>
      <c r="T233" s="270"/>
      <c r="U233" s="271"/>
      <c r="V233" s="283"/>
      <c r="W233" s="284"/>
      <c r="X233" s="261"/>
      <c r="Y233" s="283"/>
      <c r="Z233" s="284"/>
      <c r="AA233" s="261"/>
      <c r="AB233" s="367"/>
      <c r="AC233" s="368"/>
      <c r="AD233" s="369"/>
      <c r="AE233" s="367"/>
      <c r="AF233" s="368"/>
      <c r="AG233" s="369"/>
      <c r="AH233" s="309"/>
      <c r="AI233" s="310"/>
      <c r="AJ233" s="271"/>
      <c r="AK233" s="282"/>
      <c r="AL233" s="126"/>
      <c r="AN233" s="235"/>
      <c r="AP233" s="235"/>
      <c r="AR233" s="44">
        <v>4</v>
      </c>
      <c r="AS233" s="44" t="s">
        <v>789</v>
      </c>
      <c r="AT233" s="44" t="s">
        <v>476</v>
      </c>
      <c r="AU233" s="44" t="s">
        <v>477</v>
      </c>
      <c r="AV233" s="44" t="s">
        <v>476</v>
      </c>
      <c r="AX233" s="67" t="s">
        <v>4</v>
      </c>
      <c r="AY233" s="67" t="s">
        <v>77</v>
      </c>
      <c r="BA233" s="67" t="str">
        <f>AX230&amp;AX233</f>
        <v>Ｌ１－３</v>
      </c>
      <c r="BB233" s="67" t="str">
        <f>AY230&amp;AY233</f>
        <v>ＬD01B0002</v>
      </c>
    </row>
    <row r="234" spans="1:54" s="131" customFormat="1" ht="8.25" customHeight="1">
      <c r="A234" s="215" t="str">
        <f>VLOOKUP(AN234,area_11_l1_2,2)&amp;"・"&amp;VLOOKUP(AN234,area_11_l1_2,4)</f>
        <v>千葉・佐々</v>
      </c>
      <c r="B234" s="216"/>
      <c r="C234" s="219"/>
      <c r="D234" s="220"/>
      <c r="E234" s="221"/>
      <c r="F234" s="20" t="s">
        <v>6</v>
      </c>
      <c r="G234" s="21"/>
      <c r="H234" s="22"/>
      <c r="I234" s="20" t="s">
        <v>48</v>
      </c>
      <c r="J234" s="21"/>
      <c r="K234" s="22"/>
      <c r="L234" s="287"/>
      <c r="M234" s="288"/>
      <c r="N234" s="289"/>
      <c r="O234" s="287"/>
      <c r="P234" s="288"/>
      <c r="Q234" s="296"/>
      <c r="R234" s="126"/>
      <c r="S234" s="102"/>
      <c r="T234" s="215" t="str">
        <f>VLOOKUP(AP234,area_11_l1_2,2)&amp;"・"&amp;VLOOKUP(AP234,area_11_l1_2,4)</f>
        <v>澤内・関根</v>
      </c>
      <c r="U234" s="216"/>
      <c r="V234" s="219"/>
      <c r="W234" s="220"/>
      <c r="X234" s="221"/>
      <c r="Y234" s="20" t="s">
        <v>8</v>
      </c>
      <c r="Z234" s="21"/>
      <c r="AA234" s="22"/>
      <c r="AB234" s="20" t="s">
        <v>7</v>
      </c>
      <c r="AC234" s="21"/>
      <c r="AD234" s="22"/>
      <c r="AE234" s="20" t="s">
        <v>55</v>
      </c>
      <c r="AF234" s="21"/>
      <c r="AG234" s="22"/>
      <c r="AH234" s="320"/>
      <c r="AI234" s="321"/>
      <c r="AJ234" s="322"/>
      <c r="AK234" s="231"/>
      <c r="AL234" s="126"/>
      <c r="AN234" s="234">
        <v>1</v>
      </c>
      <c r="AP234" s="234">
        <v>2</v>
      </c>
      <c r="AR234" s="44">
        <v>5</v>
      </c>
      <c r="AS234" s="44" t="s">
        <v>486</v>
      </c>
      <c r="AT234" s="44" t="s">
        <v>476</v>
      </c>
      <c r="AU234" s="44" t="s">
        <v>487</v>
      </c>
      <c r="AV234" s="44" t="s">
        <v>476</v>
      </c>
      <c r="AX234" s="67" t="s">
        <v>5</v>
      </c>
      <c r="AY234" s="67" t="s">
        <v>96</v>
      </c>
      <c r="BA234" s="67" t="str">
        <f>AX230&amp;AX234</f>
        <v>Ｌ１－４</v>
      </c>
      <c r="BB234" s="67" t="str">
        <f>AY230&amp;AY234</f>
        <v>ＬD01C0001</v>
      </c>
    </row>
    <row r="235" spans="1:54" s="131" customFormat="1" ht="8.25" customHeight="1">
      <c r="A235" s="217"/>
      <c r="B235" s="218"/>
      <c r="C235" s="222"/>
      <c r="D235" s="223"/>
      <c r="E235" s="224"/>
      <c r="F235" s="23"/>
      <c r="G235" s="5"/>
      <c r="H235" s="24"/>
      <c r="I235" s="23"/>
      <c r="J235" s="5"/>
      <c r="K235" s="24"/>
      <c r="L235" s="290"/>
      <c r="M235" s="291"/>
      <c r="N235" s="292"/>
      <c r="O235" s="290"/>
      <c r="P235" s="291"/>
      <c r="Q235" s="297"/>
      <c r="R235" s="126"/>
      <c r="S235" s="102"/>
      <c r="T235" s="217"/>
      <c r="U235" s="218"/>
      <c r="V235" s="222"/>
      <c r="W235" s="223"/>
      <c r="X235" s="224"/>
      <c r="Y235" s="23"/>
      <c r="Z235" s="5"/>
      <c r="AA235" s="24"/>
      <c r="AB235" s="23"/>
      <c r="AC235" s="5"/>
      <c r="AD235" s="24"/>
      <c r="AE235" s="23"/>
      <c r="AF235" s="5"/>
      <c r="AG235" s="24"/>
      <c r="AH235" s="323"/>
      <c r="AI235" s="324"/>
      <c r="AJ235" s="325"/>
      <c r="AK235" s="232"/>
      <c r="AL235" s="126"/>
      <c r="AN235" s="235"/>
      <c r="AP235" s="235"/>
      <c r="AR235" s="44">
        <v>6</v>
      </c>
      <c r="AS235" s="44" t="s">
        <v>498</v>
      </c>
      <c r="AT235" s="44" t="s">
        <v>499</v>
      </c>
      <c r="AU235" s="44" t="s">
        <v>741</v>
      </c>
      <c r="AV235" s="44" t="s">
        <v>500</v>
      </c>
      <c r="AX235" s="67" t="s">
        <v>11</v>
      </c>
      <c r="AY235" s="67" t="s">
        <v>97</v>
      </c>
      <c r="BA235" s="67" t="str">
        <f>AX230&amp;AX235</f>
        <v>Ｌ１－５</v>
      </c>
      <c r="BB235" s="67" t="str">
        <f>AY230&amp;AY235</f>
        <v>ＬD01C0002</v>
      </c>
    </row>
    <row r="236" spans="1:54" s="131" customFormat="1" ht="8.25" customHeight="1">
      <c r="A236" s="258" t="str">
        <f>IF(VLOOKUP(AN236,area_11_l1_2,3)=VLOOKUP(AN236,area_11_l1_2,5),"("&amp;VLOOKUP(AN236,area_11_l1_2,3)&amp;")","("&amp;VLOOKUP(AN236,area_11_l1_2,3)&amp;"・"&amp;VLOOKUP(AN236,area_11_l1_2,5)&amp;")")</f>
        <v>(東金市・千葉市)</v>
      </c>
      <c r="B236" s="259"/>
      <c r="C236" s="222"/>
      <c r="D236" s="223"/>
      <c r="E236" s="224"/>
      <c r="F236" s="23"/>
      <c r="G236" s="5"/>
      <c r="H236" s="24"/>
      <c r="I236" s="23"/>
      <c r="J236" s="5"/>
      <c r="K236" s="24"/>
      <c r="L236" s="290"/>
      <c r="M236" s="291"/>
      <c r="N236" s="292"/>
      <c r="O236" s="290"/>
      <c r="P236" s="291"/>
      <c r="Q236" s="297"/>
      <c r="R236" s="126"/>
      <c r="S236" s="102"/>
      <c r="T236" s="258" t="str">
        <f>IF(VLOOKUP(AP236,area_11_l1_2,3)=VLOOKUP(AP236,area_11_l1_2,5),"("&amp;VLOOKUP(AP236,area_11_l1_2,3)&amp;")","("&amp;VLOOKUP(AP236,area_11_l1_2,3)&amp;"・"&amp;VLOOKUP(AP236,area_11_l1_2,5)&amp;")")</f>
        <v>(勤労クラブ)</v>
      </c>
      <c r="U236" s="259"/>
      <c r="V236" s="222"/>
      <c r="W236" s="223"/>
      <c r="X236" s="224"/>
      <c r="Y236" s="23"/>
      <c r="Z236" s="5"/>
      <c r="AA236" s="24"/>
      <c r="AB236" s="23"/>
      <c r="AC236" s="5"/>
      <c r="AD236" s="24"/>
      <c r="AE236" s="23"/>
      <c r="AF236" s="5"/>
      <c r="AG236" s="24"/>
      <c r="AH236" s="323"/>
      <c r="AI236" s="324"/>
      <c r="AJ236" s="325"/>
      <c r="AK236" s="232"/>
      <c r="AL236" s="126"/>
      <c r="AN236" s="235">
        <v>1</v>
      </c>
      <c r="AP236" s="235">
        <v>2</v>
      </c>
      <c r="AR236" s="44">
        <v>7</v>
      </c>
      <c r="AS236" s="44" t="s">
        <v>481</v>
      </c>
      <c r="AT236" s="44" t="s">
        <v>491</v>
      </c>
      <c r="AU236" s="44" t="s">
        <v>492</v>
      </c>
      <c r="AV236" s="44" t="s">
        <v>491</v>
      </c>
      <c r="AX236" s="67" t="s">
        <v>12</v>
      </c>
      <c r="AY236" s="67" t="s">
        <v>63</v>
      </c>
      <c r="BA236" s="67" t="str">
        <f>AX230&amp;AX236</f>
        <v>Ｌ１－６</v>
      </c>
      <c r="BB236" s="67" t="str">
        <f>AY230&amp;AY236</f>
        <v>ＬD01A0002</v>
      </c>
    </row>
    <row r="237" spans="1:54" s="131" customFormat="1" ht="8.25" customHeight="1">
      <c r="A237" s="260"/>
      <c r="B237" s="261"/>
      <c r="C237" s="262"/>
      <c r="D237" s="263"/>
      <c r="E237" s="264"/>
      <c r="F237" s="25"/>
      <c r="G237" s="26"/>
      <c r="H237" s="27"/>
      <c r="I237" s="25"/>
      <c r="J237" s="26"/>
      <c r="K237" s="27"/>
      <c r="L237" s="293"/>
      <c r="M237" s="294"/>
      <c r="N237" s="295"/>
      <c r="O237" s="293"/>
      <c r="P237" s="294"/>
      <c r="Q237" s="298"/>
      <c r="R237" s="126"/>
      <c r="S237" s="102"/>
      <c r="T237" s="260"/>
      <c r="U237" s="261"/>
      <c r="V237" s="262"/>
      <c r="W237" s="263"/>
      <c r="X237" s="264"/>
      <c r="Y237" s="25"/>
      <c r="Z237" s="26"/>
      <c r="AA237" s="27"/>
      <c r="AB237" s="25"/>
      <c r="AC237" s="26"/>
      <c r="AD237" s="27"/>
      <c r="AE237" s="25"/>
      <c r="AF237" s="26"/>
      <c r="AG237" s="27"/>
      <c r="AH237" s="329"/>
      <c r="AI237" s="330"/>
      <c r="AJ237" s="331"/>
      <c r="AK237" s="286"/>
      <c r="AL237" s="126"/>
      <c r="AN237" s="240"/>
      <c r="AP237" s="240"/>
      <c r="AR237" s="44">
        <v>8</v>
      </c>
      <c r="AS237" s="44" t="s">
        <v>493</v>
      </c>
      <c r="AT237" s="44" t="s">
        <v>491</v>
      </c>
      <c r="AU237" s="44" t="s">
        <v>494</v>
      </c>
      <c r="AV237" s="44" t="s">
        <v>491</v>
      </c>
      <c r="AX237" s="67" t="s">
        <v>13</v>
      </c>
      <c r="AY237" s="67" t="s">
        <v>78</v>
      </c>
      <c r="BA237" s="67" t="str">
        <f>AX230&amp;AX237</f>
        <v>Ｌ１－７</v>
      </c>
      <c r="BB237" s="67" t="str">
        <f>AY230&amp;AY237</f>
        <v>ＬD01B0003</v>
      </c>
    </row>
    <row r="238" spans="1:54" s="131" customFormat="1" ht="8.25" customHeight="1">
      <c r="A238" s="215" t="str">
        <f>VLOOKUP(AN238,area_11_l1_2,2)&amp;"・"&amp;VLOOKUP(AN238,area_11_l1_2,4)</f>
        <v>中村・相川</v>
      </c>
      <c r="B238" s="216"/>
      <c r="C238" s="20" t="str">
        <f>F234</f>
        <v>1</v>
      </c>
      <c r="D238" s="21"/>
      <c r="E238" s="22"/>
      <c r="F238" s="219"/>
      <c r="G238" s="220"/>
      <c r="H238" s="221"/>
      <c r="I238" s="20" t="s">
        <v>17</v>
      </c>
      <c r="J238" s="21"/>
      <c r="K238" s="22"/>
      <c r="L238" s="287"/>
      <c r="M238" s="288"/>
      <c r="N238" s="289"/>
      <c r="O238" s="287"/>
      <c r="P238" s="288"/>
      <c r="Q238" s="296"/>
      <c r="R238" s="126"/>
      <c r="S238" s="102"/>
      <c r="T238" s="215" t="str">
        <f>VLOOKUP(AP238,area_11_l1_2,2)&amp;"・"&amp;VLOOKUP(AP238,area_11_l1_2,4)</f>
        <v>川名部・粕谷</v>
      </c>
      <c r="U238" s="216"/>
      <c r="V238" s="20" t="str">
        <f>Y234</f>
        <v>2</v>
      </c>
      <c r="W238" s="21"/>
      <c r="X238" s="22"/>
      <c r="Y238" s="219"/>
      <c r="Z238" s="220"/>
      <c r="AA238" s="221"/>
      <c r="AB238" s="20" t="s">
        <v>36</v>
      </c>
      <c r="AC238" s="21"/>
      <c r="AD238" s="22"/>
      <c r="AE238" s="20" t="s">
        <v>10</v>
      </c>
      <c r="AF238" s="21"/>
      <c r="AG238" s="22"/>
      <c r="AH238" s="320"/>
      <c r="AI238" s="321"/>
      <c r="AJ238" s="322"/>
      <c r="AK238" s="231"/>
      <c r="AL238" s="126"/>
      <c r="AN238" s="234">
        <v>9</v>
      </c>
      <c r="AP238" s="234">
        <v>10</v>
      </c>
      <c r="AR238" s="44">
        <v>9</v>
      </c>
      <c r="AS238" s="44" t="s">
        <v>495</v>
      </c>
      <c r="AT238" s="44" t="s">
        <v>496</v>
      </c>
      <c r="AU238" s="44" t="s">
        <v>497</v>
      </c>
      <c r="AV238" s="44" t="s">
        <v>496</v>
      </c>
      <c r="AX238" s="67" t="s">
        <v>14</v>
      </c>
      <c r="AY238" s="67" t="s">
        <v>105</v>
      </c>
      <c r="BA238" s="67" t="str">
        <f>AX230&amp;AX238</f>
        <v>Ｌ１－８</v>
      </c>
      <c r="BB238" s="67" t="str">
        <f>AY230&amp;AY238</f>
        <v>ＬD01B0004</v>
      </c>
    </row>
    <row r="239" spans="1:54" s="131" customFormat="1" ht="8.25" customHeight="1">
      <c r="A239" s="217"/>
      <c r="B239" s="218"/>
      <c r="C239" s="23"/>
      <c r="D239" s="5"/>
      <c r="E239" s="24"/>
      <c r="F239" s="222"/>
      <c r="G239" s="223"/>
      <c r="H239" s="224"/>
      <c r="I239" s="23"/>
      <c r="J239" s="5"/>
      <c r="K239" s="24"/>
      <c r="L239" s="290"/>
      <c r="M239" s="291"/>
      <c r="N239" s="292"/>
      <c r="O239" s="290"/>
      <c r="P239" s="291"/>
      <c r="Q239" s="297"/>
      <c r="R239" s="126"/>
      <c r="S239" s="102"/>
      <c r="T239" s="217"/>
      <c r="U239" s="218"/>
      <c r="V239" s="23"/>
      <c r="W239" s="5"/>
      <c r="X239" s="24"/>
      <c r="Y239" s="222"/>
      <c r="Z239" s="223"/>
      <c r="AA239" s="224"/>
      <c r="AB239" s="23"/>
      <c r="AC239" s="5"/>
      <c r="AD239" s="24"/>
      <c r="AE239" s="23"/>
      <c r="AF239" s="5"/>
      <c r="AG239" s="24"/>
      <c r="AH239" s="323"/>
      <c r="AI239" s="324"/>
      <c r="AJ239" s="325"/>
      <c r="AK239" s="232"/>
      <c r="AL239" s="126"/>
      <c r="AN239" s="235"/>
      <c r="AP239" s="235"/>
      <c r="AR239" s="44">
        <v>10</v>
      </c>
      <c r="AS239" s="44" t="s">
        <v>488</v>
      </c>
      <c r="AT239" s="44" t="s">
        <v>476</v>
      </c>
      <c r="AU239" s="44" t="s">
        <v>489</v>
      </c>
      <c r="AV239" s="44" t="s">
        <v>490</v>
      </c>
      <c r="AX239" s="67" t="s">
        <v>18</v>
      </c>
      <c r="AY239" s="67" t="s">
        <v>98</v>
      </c>
      <c r="BA239" s="67" t="str">
        <f>AX230&amp;AX239</f>
        <v>Ｌ１－９</v>
      </c>
      <c r="BB239" s="67" t="str">
        <f>AY230&amp;AY239</f>
        <v>ＬD01C0003</v>
      </c>
    </row>
    <row r="240" spans="1:54" s="131" customFormat="1" ht="8.25" customHeight="1">
      <c r="A240" s="258" t="str">
        <f>IF(VLOOKUP(AN240,area_11_l1_2,3)=VLOOKUP(AN240,area_11_l1_2,5),"("&amp;VLOOKUP(AN240,area_11_l1_2,3)&amp;")","("&amp;VLOOKUP(AN240,area_11_l1_2,3)&amp;"・"&amp;VLOOKUP(AN240,area_11_l1_2,5)&amp;")")</f>
        <v>(Blue)</v>
      </c>
      <c r="B240" s="259"/>
      <c r="C240" s="23"/>
      <c r="D240" s="5"/>
      <c r="E240" s="24"/>
      <c r="F240" s="222"/>
      <c r="G240" s="223"/>
      <c r="H240" s="224"/>
      <c r="I240" s="23"/>
      <c r="J240" s="5"/>
      <c r="K240" s="24"/>
      <c r="L240" s="290"/>
      <c r="M240" s="291"/>
      <c r="N240" s="292"/>
      <c r="O240" s="290"/>
      <c r="P240" s="291"/>
      <c r="Q240" s="297"/>
      <c r="R240" s="126"/>
      <c r="S240" s="102"/>
      <c r="T240" s="258" t="str">
        <f>IF(VLOOKUP(AP240,area_11_l1_2,3)=VLOOKUP(AP240,area_11_l1_2,5),"("&amp;VLOOKUP(AP240,area_11_l1_2,3)&amp;")","("&amp;VLOOKUP(AP240,area_11_l1_2,3)&amp;"・"&amp;VLOOKUP(AP240,area_11_l1_2,5)&amp;")")</f>
        <v>(勤労クラブ・Genki.B.C)</v>
      </c>
      <c r="U240" s="259"/>
      <c r="V240" s="23"/>
      <c r="W240" s="5"/>
      <c r="X240" s="24"/>
      <c r="Y240" s="222"/>
      <c r="Z240" s="223"/>
      <c r="AA240" s="224"/>
      <c r="AB240" s="23"/>
      <c r="AC240" s="5"/>
      <c r="AD240" s="24"/>
      <c r="AE240" s="23"/>
      <c r="AF240" s="5"/>
      <c r="AG240" s="24"/>
      <c r="AH240" s="323"/>
      <c r="AI240" s="324"/>
      <c r="AJ240" s="325"/>
      <c r="AK240" s="232"/>
      <c r="AL240" s="126"/>
      <c r="AN240" s="235">
        <v>9</v>
      </c>
      <c r="AP240" s="235">
        <v>10</v>
      </c>
      <c r="AR240" s="44">
        <v>11</v>
      </c>
      <c r="AS240" s="44" t="s">
        <v>501</v>
      </c>
      <c r="AT240" s="44" t="s">
        <v>491</v>
      </c>
      <c r="AU240" s="44" t="s">
        <v>502</v>
      </c>
      <c r="AV240" s="44" t="s">
        <v>491</v>
      </c>
      <c r="AX240" s="67" t="s">
        <v>19</v>
      </c>
      <c r="AY240" s="67" t="s">
        <v>99</v>
      </c>
      <c r="BA240" s="67" t="str">
        <f>AX230&amp;AX240</f>
        <v>Ｌ１－１０</v>
      </c>
      <c r="BB240" s="67" t="str">
        <f>AY230&amp;AY240</f>
        <v>ＬD01C0004</v>
      </c>
    </row>
    <row r="241" spans="1:54" s="131" customFormat="1" ht="8.25" customHeight="1">
      <c r="A241" s="260"/>
      <c r="B241" s="261"/>
      <c r="C241" s="25"/>
      <c r="D241" s="26"/>
      <c r="E241" s="27"/>
      <c r="F241" s="262"/>
      <c r="G241" s="263"/>
      <c r="H241" s="264"/>
      <c r="I241" s="25"/>
      <c r="J241" s="26"/>
      <c r="K241" s="27"/>
      <c r="L241" s="293"/>
      <c r="M241" s="294"/>
      <c r="N241" s="295"/>
      <c r="O241" s="293"/>
      <c r="P241" s="294"/>
      <c r="Q241" s="298"/>
      <c r="R241" s="126"/>
      <c r="S241" s="102"/>
      <c r="T241" s="260"/>
      <c r="U241" s="261"/>
      <c r="V241" s="25"/>
      <c r="W241" s="26"/>
      <c r="X241" s="27"/>
      <c r="Y241" s="262"/>
      <c r="Z241" s="263"/>
      <c r="AA241" s="264"/>
      <c r="AB241" s="25"/>
      <c r="AC241" s="26"/>
      <c r="AD241" s="27"/>
      <c r="AE241" s="25"/>
      <c r="AF241" s="26"/>
      <c r="AG241" s="27"/>
      <c r="AH241" s="329"/>
      <c r="AI241" s="330"/>
      <c r="AJ241" s="331"/>
      <c r="AK241" s="286"/>
      <c r="AL241" s="126"/>
      <c r="AN241" s="240"/>
      <c r="AP241" s="240"/>
      <c r="AR241" s="44"/>
      <c r="AS241" s="44"/>
      <c r="AT241" s="44"/>
      <c r="AU241" s="44"/>
      <c r="AV241" s="44"/>
      <c r="AX241" s="67" t="s">
        <v>21</v>
      </c>
      <c r="AY241" s="67" t="s">
        <v>64</v>
      </c>
      <c r="BA241" s="67" t="str">
        <f>AX230&amp;AX241</f>
        <v>Ｌ１－１１</v>
      </c>
      <c r="BB241" s="67" t="str">
        <f>AY230&amp;AY241</f>
        <v>ＬD01A0003</v>
      </c>
    </row>
    <row r="242" spans="1:54" s="131" customFormat="1" ht="8.25" customHeight="1">
      <c r="A242" s="360" t="str">
        <f>VLOOKUP(AN242,area_11_l1_2,2)&amp;"・"&amp;VLOOKUP(AN242,area_11_l1_2,4)</f>
        <v>佐久間・渡来</v>
      </c>
      <c r="B242" s="361"/>
      <c r="C242" s="20" t="str">
        <f>I234</f>
        <v>11</v>
      </c>
      <c r="D242" s="21"/>
      <c r="E242" s="22"/>
      <c r="F242" s="20" t="str">
        <f>I238</f>
        <v>6</v>
      </c>
      <c r="G242" s="21"/>
      <c r="H242" s="22"/>
      <c r="I242" s="219"/>
      <c r="J242" s="220"/>
      <c r="K242" s="221"/>
      <c r="L242" s="287"/>
      <c r="M242" s="288"/>
      <c r="N242" s="289"/>
      <c r="O242" s="287"/>
      <c r="P242" s="288"/>
      <c r="Q242" s="296"/>
      <c r="R242" s="126"/>
      <c r="S242" s="102"/>
      <c r="T242" s="215" t="str">
        <f>VLOOKUP(AP242,area_11_l1_2,2)&amp;"・"&amp;VLOOKUP(AP242,area_11_l1_2,4)</f>
        <v>前田・小谷</v>
      </c>
      <c r="U242" s="216"/>
      <c r="V242" s="20" t="str">
        <f>AB234</f>
        <v>7</v>
      </c>
      <c r="W242" s="21"/>
      <c r="X242" s="22"/>
      <c r="Y242" s="20" t="str">
        <f>AB238</f>
        <v>13</v>
      </c>
      <c r="Z242" s="21"/>
      <c r="AA242" s="22"/>
      <c r="AB242" s="219"/>
      <c r="AC242" s="220"/>
      <c r="AD242" s="221"/>
      <c r="AE242" s="20" t="s">
        <v>25</v>
      </c>
      <c r="AF242" s="21"/>
      <c r="AG242" s="22"/>
      <c r="AH242" s="320"/>
      <c r="AI242" s="321"/>
      <c r="AJ242" s="322"/>
      <c r="AK242" s="231"/>
      <c r="AL242" s="126"/>
      <c r="AN242" s="235">
        <v>8</v>
      </c>
      <c r="AP242" s="235">
        <v>7</v>
      </c>
      <c r="AR242" s="44"/>
      <c r="AS242" s="44"/>
      <c r="AT242" s="44"/>
      <c r="AU242" s="44"/>
      <c r="AV242" s="44"/>
      <c r="AX242" s="67" t="s">
        <v>23</v>
      </c>
      <c r="AY242" s="67" t="s">
        <v>106</v>
      </c>
      <c r="BA242" s="67" t="str">
        <f>AX230&amp;AX242</f>
        <v>Ｌ１－１２</v>
      </c>
      <c r="BB242" s="67" t="str">
        <f>AY230&amp;AY242</f>
        <v>ＬD01B0005</v>
      </c>
    </row>
    <row r="243" spans="1:54" s="131" customFormat="1" ht="8.25" customHeight="1">
      <c r="A243" s="362"/>
      <c r="B243" s="363"/>
      <c r="C243" s="23"/>
      <c r="D243" s="5"/>
      <c r="E243" s="24"/>
      <c r="F243" s="23"/>
      <c r="G243" s="5"/>
      <c r="H243" s="24"/>
      <c r="I243" s="222"/>
      <c r="J243" s="223"/>
      <c r="K243" s="224"/>
      <c r="L243" s="290"/>
      <c r="M243" s="291"/>
      <c r="N243" s="292"/>
      <c r="O243" s="290"/>
      <c r="P243" s="291"/>
      <c r="Q243" s="297"/>
      <c r="R243" s="126"/>
      <c r="S243" s="102"/>
      <c r="T243" s="217"/>
      <c r="U243" s="218"/>
      <c r="V243" s="23"/>
      <c r="W243" s="5"/>
      <c r="X243" s="24"/>
      <c r="Y243" s="23"/>
      <c r="Z243" s="5"/>
      <c r="AA243" s="24"/>
      <c r="AB243" s="222"/>
      <c r="AC243" s="223"/>
      <c r="AD243" s="224"/>
      <c r="AE243" s="23"/>
      <c r="AF243" s="5"/>
      <c r="AG243" s="24"/>
      <c r="AH243" s="323"/>
      <c r="AI243" s="324"/>
      <c r="AJ243" s="325"/>
      <c r="AK243" s="232"/>
      <c r="AL243" s="126"/>
      <c r="AN243" s="235"/>
      <c r="AP243" s="235"/>
      <c r="AR243" s="44"/>
      <c r="AS243" s="44"/>
      <c r="AT243" s="44"/>
      <c r="AU243" s="44"/>
      <c r="AV243" s="44"/>
      <c r="AX243" s="67" t="s">
        <v>26</v>
      </c>
      <c r="AY243" s="67" t="s">
        <v>106</v>
      </c>
      <c r="BA243" s="67" t="str">
        <f>AX230&amp;AX243</f>
        <v>Ｌ１－１３</v>
      </c>
      <c r="BB243" s="67" t="str">
        <f>AY230&amp;AY243</f>
        <v>ＬD01B0005</v>
      </c>
    </row>
    <row r="244" spans="1:54" s="131" customFormat="1" ht="8.25" customHeight="1">
      <c r="A244" s="258" t="str">
        <f>IF(VLOOKUP(AN244,area_11_l1_2,3)=VLOOKUP(AN244,area_11_l1_2,5),"("&amp;VLOOKUP(AN244,area_11_l1_2,3)&amp;")","("&amp;VLOOKUP(AN244,area_11_l1_2,3)&amp;"・"&amp;VLOOKUP(AN244,area_11_l1_2,5)&amp;")")</f>
        <v>(松戸六実高校)</v>
      </c>
      <c r="B244" s="259"/>
      <c r="C244" s="23"/>
      <c r="D244" s="5"/>
      <c r="E244" s="24"/>
      <c r="F244" s="23"/>
      <c r="G244" s="5"/>
      <c r="H244" s="24"/>
      <c r="I244" s="222"/>
      <c r="J244" s="223"/>
      <c r="K244" s="224"/>
      <c r="L244" s="290"/>
      <c r="M244" s="291"/>
      <c r="N244" s="292"/>
      <c r="O244" s="290"/>
      <c r="P244" s="291"/>
      <c r="Q244" s="297"/>
      <c r="R244" s="126"/>
      <c r="S244" s="102"/>
      <c r="T244" s="236" t="str">
        <f>IF(VLOOKUP(AP244,area_11_l1_2,3)=VLOOKUP(AP244,area_11_l1_2,5),"("&amp;VLOOKUP(AP244,area_11_l1_2,3)&amp;")","("&amp;VLOOKUP(AP244,area_11_l1_2,3)&amp;"・"&amp;VLOOKUP(AP244,area_11_l1_2,5)&amp;")")</f>
        <v>(松戸六実高校)</v>
      </c>
      <c r="U244" s="237"/>
      <c r="V244" s="23"/>
      <c r="W244" s="5"/>
      <c r="X244" s="24"/>
      <c r="Y244" s="23"/>
      <c r="Z244" s="5"/>
      <c r="AA244" s="24"/>
      <c r="AB244" s="222"/>
      <c r="AC244" s="223"/>
      <c r="AD244" s="224"/>
      <c r="AE244" s="23"/>
      <c r="AF244" s="5"/>
      <c r="AG244" s="24"/>
      <c r="AH244" s="323"/>
      <c r="AI244" s="324"/>
      <c r="AJ244" s="325"/>
      <c r="AK244" s="232"/>
      <c r="AL244" s="126"/>
      <c r="AN244" s="235">
        <v>8</v>
      </c>
      <c r="AP244" s="235">
        <v>7</v>
      </c>
      <c r="AR244" s="44"/>
      <c r="AS244" s="44"/>
      <c r="AT244" s="44"/>
      <c r="AU244" s="44"/>
      <c r="AV244" s="44"/>
      <c r="AX244" s="67" t="s">
        <v>28</v>
      </c>
      <c r="AY244" s="67" t="s">
        <v>100</v>
      </c>
      <c r="BA244" s="67" t="str">
        <f>AX230&amp;AX244</f>
        <v>Ｌ１－１４</v>
      </c>
      <c r="BB244" s="67" t="str">
        <f>AY230&amp;AY244</f>
        <v>ＬD01C0005</v>
      </c>
    </row>
    <row r="245" spans="1:54" s="131" customFormat="1" ht="8.25" customHeight="1" thickBot="1">
      <c r="A245" s="303"/>
      <c r="B245" s="304"/>
      <c r="C245" s="28"/>
      <c r="D245" s="29"/>
      <c r="E245" s="30"/>
      <c r="F245" s="28"/>
      <c r="G245" s="29"/>
      <c r="H245" s="30"/>
      <c r="I245" s="225"/>
      <c r="J245" s="226"/>
      <c r="K245" s="227"/>
      <c r="L245" s="299"/>
      <c r="M245" s="300"/>
      <c r="N245" s="301"/>
      <c r="O245" s="299"/>
      <c r="P245" s="300"/>
      <c r="Q245" s="302"/>
      <c r="R245" s="126"/>
      <c r="S245" s="102"/>
      <c r="T245" s="265"/>
      <c r="U245" s="237"/>
      <c r="V245" s="23"/>
      <c r="W245" s="26"/>
      <c r="X245" s="24"/>
      <c r="Y245" s="23"/>
      <c r="Z245" s="26"/>
      <c r="AA245" s="24"/>
      <c r="AB245" s="262"/>
      <c r="AC245" s="263"/>
      <c r="AD245" s="264"/>
      <c r="AE245" s="23"/>
      <c r="AF245" s="26"/>
      <c r="AG245" s="24"/>
      <c r="AH245" s="329"/>
      <c r="AI245" s="330"/>
      <c r="AJ245" s="331"/>
      <c r="AK245" s="232"/>
      <c r="AL245" s="126"/>
      <c r="AN245" s="240"/>
      <c r="AP245" s="240"/>
      <c r="AR245" s="44"/>
      <c r="AS245" s="44"/>
      <c r="AT245" s="44"/>
      <c r="AU245" s="44"/>
      <c r="AV245" s="44"/>
      <c r="AX245" s="67" t="s">
        <v>38</v>
      </c>
      <c r="AY245" s="67" t="s">
        <v>101</v>
      </c>
      <c r="BA245" s="67" t="str">
        <f>AX230&amp;AX245</f>
        <v>Ｌ１－１５</v>
      </c>
      <c r="BB245" s="67" t="str">
        <f>AY230&amp;AY245</f>
        <v>ＬD01C0006</v>
      </c>
    </row>
    <row r="246" spans="1:54" s="131" customFormat="1" ht="8.2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02"/>
      <c r="T246" s="215" t="str">
        <f>VLOOKUP(AP246,area_11_l1_2,2)&amp;"・"&amp;VLOOKUP(AP246,area_11_l1_2,4)</f>
        <v>西川・小畠</v>
      </c>
      <c r="U246" s="216"/>
      <c r="V246" s="20" t="str">
        <f>AE234</f>
        <v>12</v>
      </c>
      <c r="W246" s="21"/>
      <c r="X246" s="22"/>
      <c r="Y246" s="20" t="str">
        <f>AE238</f>
        <v>8</v>
      </c>
      <c r="Z246" s="21"/>
      <c r="AA246" s="22"/>
      <c r="AB246" s="20" t="str">
        <f>AE242</f>
        <v>3</v>
      </c>
      <c r="AC246" s="21"/>
      <c r="AD246" s="22"/>
      <c r="AE246" s="219"/>
      <c r="AF246" s="220"/>
      <c r="AG246" s="221"/>
      <c r="AH246" s="320"/>
      <c r="AI246" s="321"/>
      <c r="AJ246" s="322"/>
      <c r="AK246" s="231"/>
      <c r="AL246" s="126"/>
      <c r="AP246" s="234">
        <v>5</v>
      </c>
      <c r="AR246" s="44"/>
      <c r="AS246" s="44"/>
      <c r="AT246" s="44"/>
      <c r="AU246" s="44"/>
      <c r="AV246" s="44"/>
      <c r="AX246" s="148" t="s">
        <v>193</v>
      </c>
      <c r="AY246" s="67" t="s">
        <v>20</v>
      </c>
      <c r="BA246" s="67" t="str">
        <f>AX230&amp;AX246</f>
        <v>Ｌ１－１８</v>
      </c>
      <c r="BB246" s="67" t="str">
        <f>AY230&amp;AY246</f>
        <v>ＬD01Y0001</v>
      </c>
    </row>
    <row r="247" spans="1:54" s="131" customFormat="1" ht="8.2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02"/>
      <c r="T247" s="217"/>
      <c r="U247" s="218"/>
      <c r="V247" s="23"/>
      <c r="W247" s="5"/>
      <c r="X247" s="24"/>
      <c r="Y247" s="23"/>
      <c r="Z247" s="5"/>
      <c r="AA247" s="24"/>
      <c r="AB247" s="23"/>
      <c r="AC247" s="5"/>
      <c r="AD247" s="24"/>
      <c r="AE247" s="222"/>
      <c r="AF247" s="223"/>
      <c r="AG247" s="224"/>
      <c r="AH247" s="323"/>
      <c r="AI247" s="324"/>
      <c r="AJ247" s="325"/>
      <c r="AK247" s="232"/>
      <c r="AL247" s="126"/>
      <c r="AP247" s="235"/>
      <c r="AR247" s="44"/>
      <c r="AS247" s="44"/>
      <c r="AT247" s="44"/>
      <c r="AU247" s="44"/>
      <c r="AV247" s="44"/>
      <c r="AX247" s="67" t="s">
        <v>40</v>
      </c>
      <c r="AY247" s="67" t="s">
        <v>22</v>
      </c>
      <c r="BA247" s="67" t="str">
        <f>AX230&amp;AX247</f>
        <v>Ｌ１－１７</v>
      </c>
      <c r="BB247" s="67" t="str">
        <f>AY230&amp;AY247</f>
        <v>ＬD01Y0002</v>
      </c>
    </row>
    <row r="248" spans="1:54" s="131" customFormat="1" ht="8.2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02"/>
      <c r="T248" s="236" t="str">
        <f>IF(VLOOKUP(AP248,area_11_l1_2,3)=VLOOKUP(AP248,area_11_l1_2,5),"("&amp;VLOOKUP(AP248,area_11_l1_2,3)&amp;")","("&amp;VLOOKUP(AP248,area_11_l1_2,3)&amp;"・"&amp;VLOOKUP(AP248,area_11_l1_2,5)&amp;")")</f>
        <v>(勤労クラブ)</v>
      </c>
      <c r="U248" s="237"/>
      <c r="V248" s="23"/>
      <c r="W248" s="5"/>
      <c r="X248" s="24"/>
      <c r="Y248" s="23"/>
      <c r="Z248" s="5"/>
      <c r="AA248" s="24"/>
      <c r="AB248" s="23"/>
      <c r="AC248" s="5"/>
      <c r="AD248" s="24"/>
      <c r="AE248" s="222"/>
      <c r="AF248" s="223"/>
      <c r="AG248" s="224"/>
      <c r="AH248" s="323"/>
      <c r="AI248" s="324"/>
      <c r="AJ248" s="325"/>
      <c r="AK248" s="232"/>
      <c r="AL248" s="126"/>
      <c r="AP248" s="235">
        <v>5</v>
      </c>
      <c r="AR248" s="44"/>
      <c r="AS248" s="44"/>
      <c r="AT248" s="44"/>
      <c r="AU248" s="44"/>
      <c r="AV248" s="44"/>
      <c r="AX248" s="148" t="s">
        <v>194</v>
      </c>
      <c r="AY248" s="67" t="s">
        <v>24</v>
      </c>
      <c r="BA248" s="67" t="str">
        <f>AX230&amp;AX248</f>
        <v>Ｌ１－１６</v>
      </c>
      <c r="BB248" s="67" t="str">
        <f>AY230&amp;AY248</f>
        <v>ＬD01Y0003</v>
      </c>
    </row>
    <row r="249" spans="1:54" s="131" customFormat="1" ht="8.25" customHeight="1" thickBo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02"/>
      <c r="T249" s="238"/>
      <c r="U249" s="239"/>
      <c r="V249" s="28"/>
      <c r="W249" s="29"/>
      <c r="X249" s="30"/>
      <c r="Y249" s="28"/>
      <c r="Z249" s="29"/>
      <c r="AA249" s="30"/>
      <c r="AB249" s="28"/>
      <c r="AC249" s="29"/>
      <c r="AD249" s="30"/>
      <c r="AE249" s="225"/>
      <c r="AF249" s="226"/>
      <c r="AG249" s="227"/>
      <c r="AH249" s="326"/>
      <c r="AI249" s="327"/>
      <c r="AJ249" s="328"/>
      <c r="AK249" s="233"/>
      <c r="AL249" s="126"/>
      <c r="AP249" s="240"/>
      <c r="AR249" s="44"/>
      <c r="AS249" s="44"/>
      <c r="AT249" s="44"/>
      <c r="AU249" s="44"/>
      <c r="AV249" s="44"/>
      <c r="AX249" s="67" t="s">
        <v>414</v>
      </c>
      <c r="AY249" s="67" t="s">
        <v>416</v>
      </c>
      <c r="BA249" s="67" t="str">
        <f>AX230&amp;AX249</f>
        <v>Ｌ１－１９</v>
      </c>
      <c r="BB249" s="67" t="str">
        <f>AY230&amp;AY249</f>
        <v>ＬD01Z0001</v>
      </c>
    </row>
    <row r="250" spans="1:54" s="131" customFormat="1" ht="8.2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02"/>
      <c r="T250" s="60"/>
      <c r="U250" s="60"/>
      <c r="V250" s="5"/>
      <c r="W250" s="5"/>
      <c r="X250" s="5"/>
      <c r="Y250" s="5"/>
      <c r="Z250" s="5"/>
      <c r="AA250" s="5"/>
      <c r="AB250" s="5"/>
      <c r="AC250" s="5"/>
      <c r="AD250" s="5"/>
      <c r="AE250" s="133"/>
      <c r="AF250" s="133"/>
      <c r="AG250" s="133"/>
      <c r="AH250" s="133"/>
      <c r="AI250" s="133"/>
      <c r="AJ250" s="133"/>
      <c r="AK250" s="3"/>
      <c r="AL250" s="126"/>
      <c r="AR250" s="44"/>
      <c r="AS250" s="44"/>
      <c r="AT250" s="44"/>
      <c r="AU250" s="44"/>
      <c r="AV250" s="44"/>
      <c r="AX250" s="67" t="s">
        <v>415</v>
      </c>
      <c r="AY250" s="67" t="s">
        <v>418</v>
      </c>
      <c r="BA250" s="67" t="str">
        <f>AX230&amp;AX250</f>
        <v>Ｌ１－２０</v>
      </c>
      <c r="BB250" s="67" t="str">
        <f>AY230&amp;AY250</f>
        <v>ＬD01Z0002</v>
      </c>
    </row>
    <row r="251" spans="1:54" s="131" customFormat="1" ht="8.25" customHeight="1" thickBo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02"/>
      <c r="T251" s="105"/>
      <c r="U251" s="105"/>
      <c r="V251" s="105"/>
      <c r="W251" s="105"/>
      <c r="X251" s="105"/>
      <c r="Y251" s="105"/>
      <c r="Z251" s="105"/>
      <c r="AA251" s="105"/>
      <c r="AB251" s="139"/>
      <c r="AC251" s="139"/>
      <c r="AD251" s="139"/>
      <c r="AE251" s="139"/>
      <c r="AF251" s="139"/>
      <c r="AG251" s="139"/>
      <c r="AH251" s="139"/>
      <c r="AI251" s="139"/>
      <c r="AJ251" s="139"/>
      <c r="AK251" s="139"/>
      <c r="AL251" s="126"/>
      <c r="AR251" s="44"/>
      <c r="AS251" s="44"/>
      <c r="AT251" s="44"/>
      <c r="AU251" s="44"/>
      <c r="AV251" s="44"/>
      <c r="AX251" s="67"/>
      <c r="AY251" s="67"/>
      <c r="BA251" s="69"/>
      <c r="BB251" s="69"/>
    </row>
    <row r="252" spans="1:54" s="131" customFormat="1" ht="8.25" customHeight="1">
      <c r="A252" s="266" t="s">
        <v>159</v>
      </c>
      <c r="B252" s="267"/>
      <c r="C252" s="272" t="str">
        <f>VLOOKUP(AN256,area_11_l1_2,2)</f>
        <v>末廣</v>
      </c>
      <c r="D252" s="273"/>
      <c r="E252" s="274"/>
      <c r="F252" s="272" t="str">
        <f>VLOOKUP(AN260,area_11_l1_2,2)</f>
        <v>森数</v>
      </c>
      <c r="G252" s="273"/>
      <c r="H252" s="274"/>
      <c r="I252" s="272" t="str">
        <f>VLOOKUP(AN264,area_11_l1_2,2)</f>
        <v>伊東</v>
      </c>
      <c r="J252" s="273"/>
      <c r="K252" s="274"/>
      <c r="L252" s="272" t="str">
        <f>VLOOKUP(AN268,area_11_l1_2,2)</f>
        <v>赤堀</v>
      </c>
      <c r="M252" s="273"/>
      <c r="N252" s="274"/>
      <c r="O252" s="305" t="s">
        <v>160</v>
      </c>
      <c r="P252" s="306"/>
      <c r="Q252" s="267"/>
      <c r="R252" s="280" t="s">
        <v>2</v>
      </c>
      <c r="S252" s="102"/>
      <c r="T252" s="266" t="s">
        <v>102</v>
      </c>
      <c r="U252" s="267"/>
      <c r="V252" s="353" t="s">
        <v>195</v>
      </c>
      <c r="W252" s="354"/>
      <c r="X252" s="355"/>
      <c r="Y252" s="353" t="s">
        <v>196</v>
      </c>
      <c r="Z252" s="354"/>
      <c r="AA252" s="355"/>
      <c r="AB252" s="353" t="s">
        <v>197</v>
      </c>
      <c r="AC252" s="354"/>
      <c r="AD252" s="355"/>
      <c r="AE252" s="305" t="s">
        <v>160</v>
      </c>
      <c r="AF252" s="306"/>
      <c r="AG252" s="267"/>
      <c r="AH252" s="305" t="s">
        <v>2</v>
      </c>
      <c r="AI252" s="306"/>
      <c r="AJ252" s="317"/>
      <c r="AK252" s="139"/>
      <c r="AL252" s="126"/>
      <c r="AN252" s="234" t="s">
        <v>159</v>
      </c>
      <c r="AR252" s="44"/>
      <c r="AS252" s="44"/>
      <c r="AT252" s="44"/>
      <c r="AU252" s="44"/>
      <c r="AV252" s="44"/>
      <c r="AX252" s="67"/>
      <c r="AY252" s="67"/>
      <c r="BA252" s="69"/>
      <c r="BB252" s="69"/>
    </row>
    <row r="253" spans="1:54" s="131" customFormat="1" ht="8.25" customHeight="1">
      <c r="A253" s="268"/>
      <c r="B253" s="269"/>
      <c r="C253" s="275"/>
      <c r="D253" s="276"/>
      <c r="E253" s="259"/>
      <c r="F253" s="275"/>
      <c r="G253" s="276"/>
      <c r="H253" s="259"/>
      <c r="I253" s="275"/>
      <c r="J253" s="276"/>
      <c r="K253" s="259"/>
      <c r="L253" s="275"/>
      <c r="M253" s="276"/>
      <c r="N253" s="259"/>
      <c r="O253" s="307"/>
      <c r="P253" s="308"/>
      <c r="Q253" s="269"/>
      <c r="R253" s="281"/>
      <c r="S253" s="102"/>
      <c r="T253" s="268"/>
      <c r="U253" s="269"/>
      <c r="V253" s="356"/>
      <c r="W253" s="243"/>
      <c r="X253" s="346"/>
      <c r="Y253" s="356"/>
      <c r="Z253" s="243"/>
      <c r="AA253" s="346"/>
      <c r="AB253" s="356"/>
      <c r="AC253" s="243"/>
      <c r="AD253" s="346"/>
      <c r="AE253" s="307"/>
      <c r="AF253" s="308"/>
      <c r="AG253" s="269"/>
      <c r="AH253" s="307"/>
      <c r="AI253" s="308"/>
      <c r="AJ253" s="318"/>
      <c r="AK253" s="139"/>
      <c r="AL253" s="126"/>
      <c r="AN253" s="235"/>
      <c r="AR253" s="44"/>
      <c r="AS253" s="44"/>
      <c r="AT253" s="44"/>
      <c r="AU253" s="44"/>
      <c r="AV253" s="44"/>
      <c r="AX253" s="67"/>
      <c r="AY253" s="67"/>
      <c r="BA253" s="69"/>
      <c r="BB253" s="69"/>
    </row>
    <row r="254" spans="1:54" s="131" customFormat="1" ht="8.25" customHeight="1">
      <c r="A254" s="268"/>
      <c r="B254" s="269"/>
      <c r="C254" s="275" t="str">
        <f>VLOOKUP(AN258,area_11_l1_2,4)</f>
        <v>前田</v>
      </c>
      <c r="D254" s="276"/>
      <c r="E254" s="259"/>
      <c r="F254" s="275" t="str">
        <f>VLOOKUP(AN262,area_11_l1_2,4)</f>
        <v>宮田</v>
      </c>
      <c r="G254" s="276"/>
      <c r="H254" s="259"/>
      <c r="I254" s="275" t="str">
        <f>VLOOKUP(AN266,area_11_l1_2,4)</f>
        <v>泉澤</v>
      </c>
      <c r="J254" s="276"/>
      <c r="K254" s="259"/>
      <c r="L254" s="275" t="str">
        <f>VLOOKUP(AN270,area_11_l1_2,4)</f>
        <v>岡</v>
      </c>
      <c r="M254" s="276"/>
      <c r="N254" s="259"/>
      <c r="O254" s="307"/>
      <c r="P254" s="308"/>
      <c r="Q254" s="269"/>
      <c r="R254" s="281"/>
      <c r="S254" s="102"/>
      <c r="T254" s="268"/>
      <c r="U254" s="269"/>
      <c r="V254" s="356" t="s">
        <v>104</v>
      </c>
      <c r="W254" s="243"/>
      <c r="X254" s="346"/>
      <c r="Y254" s="356" t="s">
        <v>104</v>
      </c>
      <c r="Z254" s="243"/>
      <c r="AA254" s="346"/>
      <c r="AB254" s="356" t="s">
        <v>104</v>
      </c>
      <c r="AC254" s="243"/>
      <c r="AD254" s="346"/>
      <c r="AE254" s="307"/>
      <c r="AF254" s="308"/>
      <c r="AG254" s="269"/>
      <c r="AH254" s="307"/>
      <c r="AI254" s="308"/>
      <c r="AJ254" s="318"/>
      <c r="AK254" s="139"/>
      <c r="AL254" s="126"/>
      <c r="AN254" s="235"/>
      <c r="AR254" s="44"/>
      <c r="AS254" s="44"/>
      <c r="AT254" s="44"/>
      <c r="AU254" s="44"/>
      <c r="AV254" s="44"/>
      <c r="AX254" s="67"/>
      <c r="AY254" s="67"/>
      <c r="BA254" s="69"/>
      <c r="BB254" s="69"/>
    </row>
    <row r="255" spans="1:54" s="131" customFormat="1" ht="8.25" customHeight="1">
      <c r="A255" s="270"/>
      <c r="B255" s="271"/>
      <c r="C255" s="283"/>
      <c r="D255" s="284"/>
      <c r="E255" s="261"/>
      <c r="F255" s="283"/>
      <c r="G255" s="284"/>
      <c r="H255" s="261"/>
      <c r="I255" s="283"/>
      <c r="J255" s="284"/>
      <c r="K255" s="261"/>
      <c r="L255" s="283"/>
      <c r="M255" s="284"/>
      <c r="N255" s="261"/>
      <c r="O255" s="309"/>
      <c r="P255" s="310"/>
      <c r="Q255" s="271"/>
      <c r="R255" s="282"/>
      <c r="S255" s="102"/>
      <c r="T255" s="270"/>
      <c r="U255" s="271"/>
      <c r="V255" s="357"/>
      <c r="W255" s="358"/>
      <c r="X255" s="359"/>
      <c r="Y255" s="357"/>
      <c r="Z255" s="358"/>
      <c r="AA255" s="359"/>
      <c r="AB255" s="357"/>
      <c r="AC255" s="358"/>
      <c r="AD255" s="359"/>
      <c r="AE255" s="309"/>
      <c r="AF255" s="310"/>
      <c r="AG255" s="271"/>
      <c r="AH255" s="309"/>
      <c r="AI255" s="310"/>
      <c r="AJ255" s="319"/>
      <c r="AK255" s="139"/>
      <c r="AL255" s="126"/>
      <c r="AN255" s="235"/>
      <c r="AR255" s="44"/>
      <c r="AS255" s="44"/>
      <c r="AT255" s="44"/>
      <c r="AU255" s="44"/>
      <c r="AV255" s="44"/>
      <c r="AX255" s="67"/>
      <c r="AY255" s="67"/>
      <c r="BA255" s="69"/>
      <c r="BB255" s="69"/>
    </row>
    <row r="256" spans="1:54" s="131" customFormat="1" ht="8.25" customHeight="1">
      <c r="A256" s="215" t="str">
        <f>VLOOKUP(AN256,area_11_l1_2,2)&amp;"・"&amp;VLOOKUP(AN256,area_11_l1_2,4)</f>
        <v>末廣・前田</v>
      </c>
      <c r="B256" s="216"/>
      <c r="C256" s="219"/>
      <c r="D256" s="220"/>
      <c r="E256" s="221"/>
      <c r="F256" s="20" t="s">
        <v>15</v>
      </c>
      <c r="G256" s="21"/>
      <c r="H256" s="22"/>
      <c r="I256" s="20" t="s">
        <v>16</v>
      </c>
      <c r="J256" s="21"/>
      <c r="K256" s="22"/>
      <c r="L256" s="20" t="s">
        <v>37</v>
      </c>
      <c r="M256" s="21"/>
      <c r="N256" s="22"/>
      <c r="O256" s="320"/>
      <c r="P256" s="321"/>
      <c r="Q256" s="322"/>
      <c r="R256" s="231"/>
      <c r="S256" s="102"/>
      <c r="T256" s="343" t="s">
        <v>198</v>
      </c>
      <c r="U256" s="344"/>
      <c r="V256" s="219"/>
      <c r="W256" s="220"/>
      <c r="X256" s="221"/>
      <c r="Y256" s="20" t="s">
        <v>152</v>
      </c>
      <c r="Z256" s="21"/>
      <c r="AA256" s="22"/>
      <c r="AB256" s="20" t="s">
        <v>174</v>
      </c>
      <c r="AC256" s="21"/>
      <c r="AD256" s="22"/>
      <c r="AE256" s="287"/>
      <c r="AF256" s="288"/>
      <c r="AG256" s="289"/>
      <c r="AH256" s="287"/>
      <c r="AI256" s="288"/>
      <c r="AJ256" s="296"/>
      <c r="AK256" s="139"/>
      <c r="AL256" s="126"/>
      <c r="AN256" s="234">
        <v>3</v>
      </c>
      <c r="AR256" s="44"/>
      <c r="AS256" s="44"/>
      <c r="AT256" s="44"/>
      <c r="AU256" s="44"/>
      <c r="AV256" s="44"/>
      <c r="AX256" s="67"/>
      <c r="AY256" s="67"/>
      <c r="BA256" s="69"/>
      <c r="BB256" s="69"/>
    </row>
    <row r="257" spans="1:54" s="131" customFormat="1" ht="8.25" customHeight="1">
      <c r="A257" s="217"/>
      <c r="B257" s="218"/>
      <c r="C257" s="222"/>
      <c r="D257" s="223"/>
      <c r="E257" s="224"/>
      <c r="F257" s="23"/>
      <c r="G257" s="5"/>
      <c r="H257" s="24"/>
      <c r="I257" s="23"/>
      <c r="J257" s="5"/>
      <c r="K257" s="24"/>
      <c r="L257" s="23"/>
      <c r="M257" s="5"/>
      <c r="N257" s="24"/>
      <c r="O257" s="323"/>
      <c r="P257" s="324"/>
      <c r="Q257" s="325"/>
      <c r="R257" s="232"/>
      <c r="S257" s="102"/>
      <c r="T257" s="345"/>
      <c r="U257" s="346"/>
      <c r="V257" s="222"/>
      <c r="W257" s="223"/>
      <c r="X257" s="224"/>
      <c r="Y257" s="23"/>
      <c r="Z257" s="5"/>
      <c r="AA257" s="24"/>
      <c r="AB257" s="23"/>
      <c r="AC257" s="5"/>
      <c r="AD257" s="24"/>
      <c r="AE257" s="290"/>
      <c r="AF257" s="291"/>
      <c r="AG257" s="292"/>
      <c r="AH257" s="290"/>
      <c r="AI257" s="291"/>
      <c r="AJ257" s="297"/>
      <c r="AK257" s="139"/>
      <c r="AL257" s="126"/>
      <c r="AN257" s="235"/>
      <c r="AR257" s="44"/>
      <c r="AS257" s="44"/>
      <c r="AT257" s="44"/>
      <c r="AU257" s="44"/>
      <c r="AV257" s="44"/>
      <c r="AX257" s="67"/>
      <c r="AY257" s="67"/>
      <c r="BA257" s="69"/>
      <c r="BB257" s="69"/>
    </row>
    <row r="258" spans="1:54" s="131" customFormat="1" ht="8.25" customHeight="1">
      <c r="A258" s="258" t="str">
        <f>IF(VLOOKUP(AN258,area_11_l1_2,3)=VLOOKUP(AN258,area_11_l1_2,5),"("&amp;VLOOKUP(AN258,area_11_l1_2,3)&amp;")","("&amp;VLOOKUP(AN258,area_11_l1_2,3)&amp;"・"&amp;VLOOKUP(AN258,area_11_l1_2,5)&amp;")")</f>
        <v>(勤労クラブ)</v>
      </c>
      <c r="B258" s="259"/>
      <c r="C258" s="222"/>
      <c r="D258" s="223"/>
      <c r="E258" s="224"/>
      <c r="F258" s="23"/>
      <c r="G258" s="5"/>
      <c r="H258" s="24"/>
      <c r="I258" s="23"/>
      <c r="J258" s="5"/>
      <c r="K258" s="24"/>
      <c r="L258" s="23"/>
      <c r="M258" s="5"/>
      <c r="N258" s="24"/>
      <c r="O258" s="323"/>
      <c r="P258" s="324"/>
      <c r="Q258" s="325"/>
      <c r="R258" s="232"/>
      <c r="S258" s="102"/>
      <c r="T258" s="347" t="s">
        <v>104</v>
      </c>
      <c r="U258" s="348"/>
      <c r="V258" s="222"/>
      <c r="W258" s="223"/>
      <c r="X258" s="224"/>
      <c r="Y258" s="23"/>
      <c r="Z258" s="5"/>
      <c r="AA258" s="24"/>
      <c r="AB258" s="23"/>
      <c r="AC258" s="5"/>
      <c r="AD258" s="24"/>
      <c r="AE258" s="290"/>
      <c r="AF258" s="291"/>
      <c r="AG258" s="292"/>
      <c r="AH258" s="290"/>
      <c r="AI258" s="291"/>
      <c r="AJ258" s="297"/>
      <c r="AK258" s="139"/>
      <c r="AL258" s="126"/>
      <c r="AN258" s="235">
        <v>3</v>
      </c>
      <c r="AR258" s="44"/>
      <c r="AS258" s="44"/>
      <c r="AT258" s="44"/>
      <c r="AU258" s="44"/>
      <c r="AV258" s="44"/>
      <c r="AX258" s="67"/>
      <c r="AY258" s="67"/>
      <c r="BA258" s="69"/>
      <c r="BB258" s="69"/>
    </row>
    <row r="259" spans="1:54" s="131" customFormat="1" ht="8.25" customHeight="1">
      <c r="A259" s="260"/>
      <c r="B259" s="261"/>
      <c r="C259" s="262"/>
      <c r="D259" s="263"/>
      <c r="E259" s="264"/>
      <c r="F259" s="25"/>
      <c r="G259" s="26"/>
      <c r="H259" s="27"/>
      <c r="I259" s="25"/>
      <c r="J259" s="26"/>
      <c r="K259" s="27"/>
      <c r="L259" s="25"/>
      <c r="M259" s="26"/>
      <c r="N259" s="27"/>
      <c r="O259" s="329"/>
      <c r="P259" s="330"/>
      <c r="Q259" s="331"/>
      <c r="R259" s="286"/>
      <c r="S259" s="102"/>
      <c r="T259" s="351"/>
      <c r="U259" s="352"/>
      <c r="V259" s="262"/>
      <c r="W259" s="263"/>
      <c r="X259" s="264"/>
      <c r="Y259" s="25"/>
      <c r="Z259" s="26"/>
      <c r="AA259" s="27"/>
      <c r="AB259" s="25"/>
      <c r="AC259" s="26"/>
      <c r="AD259" s="27"/>
      <c r="AE259" s="293"/>
      <c r="AF259" s="294"/>
      <c r="AG259" s="295"/>
      <c r="AH259" s="293"/>
      <c r="AI259" s="294"/>
      <c r="AJ259" s="298"/>
      <c r="AK259" s="139"/>
      <c r="AL259" s="126"/>
      <c r="AN259" s="240"/>
      <c r="AR259" s="44"/>
      <c r="AS259" s="44"/>
      <c r="AT259" s="44"/>
      <c r="AU259" s="44"/>
      <c r="AV259" s="44"/>
      <c r="AX259" s="67"/>
      <c r="AY259" s="67"/>
      <c r="BA259" s="69"/>
      <c r="BB259" s="69"/>
    </row>
    <row r="260" spans="1:54" s="131" customFormat="1" ht="8.25" customHeight="1">
      <c r="A260" s="215" t="str">
        <f>VLOOKUP(AN260,area_11_l1_2,2)&amp;"・"&amp;VLOOKUP(AN260,area_11_l1_2,4)</f>
        <v>森数・宮田</v>
      </c>
      <c r="B260" s="216"/>
      <c r="C260" s="20" t="str">
        <f>F256</f>
        <v>4</v>
      </c>
      <c r="D260" s="21"/>
      <c r="E260" s="22"/>
      <c r="F260" s="219"/>
      <c r="G260" s="220"/>
      <c r="H260" s="221"/>
      <c r="I260" s="20" t="s">
        <v>47</v>
      </c>
      <c r="J260" s="21"/>
      <c r="K260" s="22"/>
      <c r="L260" s="20" t="s">
        <v>53</v>
      </c>
      <c r="M260" s="21"/>
      <c r="N260" s="22"/>
      <c r="O260" s="320"/>
      <c r="P260" s="321"/>
      <c r="Q260" s="322"/>
      <c r="R260" s="231"/>
      <c r="S260" s="102"/>
      <c r="T260" s="343" t="s">
        <v>199</v>
      </c>
      <c r="U260" s="344"/>
      <c r="V260" s="20" t="str">
        <f>Y256</f>
        <v>18</v>
      </c>
      <c r="W260" s="21"/>
      <c r="X260" s="22"/>
      <c r="Y260" s="219"/>
      <c r="Z260" s="220"/>
      <c r="AA260" s="221"/>
      <c r="AB260" s="20" t="s">
        <v>200</v>
      </c>
      <c r="AC260" s="21"/>
      <c r="AD260" s="22"/>
      <c r="AE260" s="287"/>
      <c r="AF260" s="288"/>
      <c r="AG260" s="289"/>
      <c r="AH260" s="287"/>
      <c r="AI260" s="288"/>
      <c r="AJ260" s="296"/>
      <c r="AK260" s="139"/>
      <c r="AL260" s="126"/>
      <c r="AN260" s="234">
        <v>11</v>
      </c>
      <c r="AR260" s="44"/>
      <c r="AS260" s="44"/>
      <c r="AT260" s="44"/>
      <c r="AU260" s="44"/>
      <c r="AV260" s="44"/>
      <c r="AX260" s="67"/>
      <c r="AY260" s="67"/>
      <c r="BA260" s="69"/>
      <c r="BB260" s="69"/>
    </row>
    <row r="261" spans="1:54" s="131" customFormat="1" ht="8.25" customHeight="1">
      <c r="A261" s="217"/>
      <c r="B261" s="218"/>
      <c r="C261" s="23"/>
      <c r="D261" s="5"/>
      <c r="E261" s="24"/>
      <c r="F261" s="222"/>
      <c r="G261" s="223"/>
      <c r="H261" s="224"/>
      <c r="I261" s="23"/>
      <c r="J261" s="5"/>
      <c r="K261" s="24"/>
      <c r="L261" s="23"/>
      <c r="M261" s="5"/>
      <c r="N261" s="24"/>
      <c r="O261" s="323"/>
      <c r="P261" s="324"/>
      <c r="Q261" s="325"/>
      <c r="R261" s="232"/>
      <c r="S261" s="102"/>
      <c r="T261" s="345"/>
      <c r="U261" s="346"/>
      <c r="V261" s="23"/>
      <c r="W261" s="5"/>
      <c r="X261" s="24"/>
      <c r="Y261" s="222"/>
      <c r="Z261" s="223"/>
      <c r="AA261" s="224"/>
      <c r="AB261" s="23"/>
      <c r="AC261" s="5"/>
      <c r="AD261" s="24"/>
      <c r="AE261" s="290"/>
      <c r="AF261" s="291"/>
      <c r="AG261" s="292"/>
      <c r="AH261" s="290"/>
      <c r="AI261" s="291"/>
      <c r="AJ261" s="297"/>
      <c r="AK261" s="139"/>
      <c r="AL261" s="126"/>
      <c r="AN261" s="235"/>
      <c r="AR261" s="44"/>
      <c r="AS261" s="44"/>
      <c r="AT261" s="44"/>
      <c r="AU261" s="44"/>
      <c r="AV261" s="44"/>
      <c r="AX261" s="67"/>
      <c r="AY261" s="67"/>
      <c r="BA261" s="69"/>
      <c r="BB261" s="69"/>
    </row>
    <row r="262" spans="1:54" s="131" customFormat="1" ht="8.25" customHeight="1">
      <c r="A262" s="258" t="str">
        <f>IF(VLOOKUP(AN262,area_11_l1_2,3)=VLOOKUP(AN262,area_11_l1_2,5),"("&amp;VLOOKUP(AN262,area_11_l1_2,3)&amp;")","("&amp;VLOOKUP(AN262,area_11_l1_2,3)&amp;"・"&amp;VLOOKUP(AN262,area_11_l1_2,5)&amp;")")</f>
        <v>(松戸六実高校)</v>
      </c>
      <c r="B262" s="259"/>
      <c r="C262" s="23"/>
      <c r="D262" s="5"/>
      <c r="E262" s="24"/>
      <c r="F262" s="222"/>
      <c r="G262" s="223"/>
      <c r="H262" s="224"/>
      <c r="I262" s="23"/>
      <c r="J262" s="5"/>
      <c r="K262" s="24"/>
      <c r="L262" s="23"/>
      <c r="M262" s="5"/>
      <c r="N262" s="24"/>
      <c r="O262" s="323"/>
      <c r="P262" s="324"/>
      <c r="Q262" s="325"/>
      <c r="R262" s="232"/>
      <c r="S262" s="102"/>
      <c r="T262" s="347" t="s">
        <v>104</v>
      </c>
      <c r="U262" s="348"/>
      <c r="V262" s="23"/>
      <c r="W262" s="5"/>
      <c r="X262" s="24"/>
      <c r="Y262" s="222"/>
      <c r="Z262" s="223"/>
      <c r="AA262" s="224"/>
      <c r="AB262" s="23"/>
      <c r="AC262" s="5"/>
      <c r="AD262" s="24"/>
      <c r="AE262" s="290"/>
      <c r="AF262" s="291"/>
      <c r="AG262" s="292"/>
      <c r="AH262" s="290"/>
      <c r="AI262" s="291"/>
      <c r="AJ262" s="297"/>
      <c r="AK262" s="139"/>
      <c r="AL262" s="126"/>
      <c r="AN262" s="235">
        <v>11</v>
      </c>
      <c r="AR262" s="44"/>
      <c r="AS262" s="44"/>
      <c r="AT262" s="44"/>
      <c r="AU262" s="44"/>
      <c r="AV262" s="44"/>
      <c r="AX262" s="67"/>
      <c r="AY262" s="67"/>
      <c r="BA262" s="69"/>
      <c r="BB262" s="69"/>
    </row>
    <row r="263" spans="1:54" s="131" customFormat="1" ht="8.25" customHeight="1">
      <c r="A263" s="260"/>
      <c r="B263" s="261"/>
      <c r="C263" s="25"/>
      <c r="D263" s="26"/>
      <c r="E263" s="27"/>
      <c r="F263" s="262"/>
      <c r="G263" s="263"/>
      <c r="H263" s="264"/>
      <c r="I263" s="25"/>
      <c r="J263" s="26"/>
      <c r="K263" s="27"/>
      <c r="L263" s="25"/>
      <c r="M263" s="26"/>
      <c r="N263" s="27"/>
      <c r="O263" s="329"/>
      <c r="P263" s="330"/>
      <c r="Q263" s="331"/>
      <c r="R263" s="286"/>
      <c r="S263" s="102"/>
      <c r="T263" s="351"/>
      <c r="U263" s="352"/>
      <c r="V263" s="25"/>
      <c r="W263" s="26"/>
      <c r="X263" s="27"/>
      <c r="Y263" s="262"/>
      <c r="Z263" s="263"/>
      <c r="AA263" s="264"/>
      <c r="AB263" s="25"/>
      <c r="AC263" s="26"/>
      <c r="AD263" s="27"/>
      <c r="AE263" s="293"/>
      <c r="AF263" s="294"/>
      <c r="AG263" s="295"/>
      <c r="AH263" s="293"/>
      <c r="AI263" s="294"/>
      <c r="AJ263" s="298"/>
      <c r="AK263" s="139"/>
      <c r="AL263" s="126"/>
      <c r="AN263" s="240"/>
      <c r="AR263" s="44"/>
      <c r="AS263" s="44"/>
      <c r="AT263" s="44"/>
      <c r="AU263" s="44"/>
      <c r="AV263" s="44"/>
      <c r="AX263" s="67"/>
      <c r="AY263" s="67"/>
      <c r="BA263" s="69"/>
      <c r="BB263" s="69"/>
    </row>
    <row r="264" spans="1:54" s="131" customFormat="1" ht="8.25" customHeight="1">
      <c r="A264" s="339" t="str">
        <f>VLOOKUP(AN264,area_11_l1_2,2)&amp;"・"&amp;VLOOKUP(AN264,area_11_l1_2,4)</f>
        <v>伊東・泉澤</v>
      </c>
      <c r="B264" s="340"/>
      <c r="C264" s="20" t="str">
        <f>I256</f>
        <v>9</v>
      </c>
      <c r="D264" s="21"/>
      <c r="E264" s="22"/>
      <c r="F264" s="20" t="str">
        <f>I260</f>
        <v>15</v>
      </c>
      <c r="G264" s="21"/>
      <c r="H264" s="22"/>
      <c r="I264" s="219"/>
      <c r="J264" s="220"/>
      <c r="K264" s="221"/>
      <c r="L264" s="20" t="s">
        <v>9</v>
      </c>
      <c r="M264" s="21"/>
      <c r="N264" s="22"/>
      <c r="O264" s="320"/>
      <c r="P264" s="321"/>
      <c r="Q264" s="322"/>
      <c r="R264" s="231"/>
      <c r="S264" s="102"/>
      <c r="T264" s="343" t="s">
        <v>201</v>
      </c>
      <c r="U264" s="344"/>
      <c r="V264" s="20" t="str">
        <f>AB256</f>
        <v>16</v>
      </c>
      <c r="W264" s="21"/>
      <c r="X264" s="22"/>
      <c r="Y264" s="20" t="str">
        <f>AB260</f>
        <v>17</v>
      </c>
      <c r="Z264" s="21"/>
      <c r="AA264" s="22"/>
      <c r="AB264" s="219"/>
      <c r="AC264" s="220"/>
      <c r="AD264" s="221"/>
      <c r="AE264" s="287"/>
      <c r="AF264" s="288"/>
      <c r="AG264" s="289"/>
      <c r="AH264" s="287"/>
      <c r="AI264" s="288"/>
      <c r="AJ264" s="296"/>
      <c r="AK264" s="139"/>
      <c r="AL264" s="126"/>
      <c r="AN264" s="235">
        <v>6</v>
      </c>
      <c r="AR264" s="44"/>
      <c r="AS264" s="44"/>
      <c r="AT264" s="44"/>
      <c r="AU264" s="44"/>
      <c r="AV264" s="44"/>
      <c r="AX264" s="67"/>
      <c r="AY264" s="67"/>
      <c r="BA264" s="69"/>
      <c r="BB264" s="69"/>
    </row>
    <row r="265" spans="1:54" s="131" customFormat="1" ht="8.25" customHeight="1">
      <c r="A265" s="341"/>
      <c r="B265" s="342"/>
      <c r="C265" s="23"/>
      <c r="D265" s="5"/>
      <c r="E265" s="24"/>
      <c r="F265" s="23"/>
      <c r="G265" s="5"/>
      <c r="H265" s="24"/>
      <c r="I265" s="222"/>
      <c r="J265" s="223"/>
      <c r="K265" s="224"/>
      <c r="L265" s="23"/>
      <c r="M265" s="5"/>
      <c r="N265" s="24"/>
      <c r="O265" s="323"/>
      <c r="P265" s="324"/>
      <c r="Q265" s="325"/>
      <c r="R265" s="232"/>
      <c r="S265" s="102"/>
      <c r="T265" s="345"/>
      <c r="U265" s="346"/>
      <c r="V265" s="23"/>
      <c r="W265" s="5"/>
      <c r="X265" s="24"/>
      <c r="Y265" s="23"/>
      <c r="Z265" s="5"/>
      <c r="AA265" s="24"/>
      <c r="AB265" s="222"/>
      <c r="AC265" s="223"/>
      <c r="AD265" s="224"/>
      <c r="AE265" s="290"/>
      <c r="AF265" s="291"/>
      <c r="AG265" s="292"/>
      <c r="AH265" s="290"/>
      <c r="AI265" s="291"/>
      <c r="AJ265" s="297"/>
      <c r="AK265" s="139"/>
      <c r="AL265" s="126"/>
      <c r="AN265" s="235"/>
      <c r="AR265" s="44"/>
      <c r="AS265" s="44"/>
      <c r="AT265" s="44"/>
      <c r="AU265" s="44"/>
      <c r="AV265" s="44"/>
      <c r="AX265" s="67"/>
      <c r="AY265" s="67"/>
      <c r="BA265" s="69"/>
      <c r="BB265" s="69"/>
    </row>
    <row r="266" spans="1:54" s="131" customFormat="1" ht="8.25" customHeight="1">
      <c r="A266" s="236" t="str">
        <f>IF(VLOOKUP(AN266,area_11_l1_2,3)=VLOOKUP(AN266,area_11_l1_2,5),"("&amp;VLOOKUP(AN266,area_11_l1_2,3)&amp;")","("&amp;VLOOKUP(AN266,area_11_l1_2,3)&amp;"・"&amp;VLOOKUP(AN266,area_11_l1_2,5)&amp;")")</f>
        <v>(隼・浦安クラブ)</v>
      </c>
      <c r="B266" s="237"/>
      <c r="C266" s="23"/>
      <c r="D266" s="5"/>
      <c r="E266" s="24"/>
      <c r="F266" s="23"/>
      <c r="G266" s="5"/>
      <c r="H266" s="24"/>
      <c r="I266" s="222"/>
      <c r="J266" s="223"/>
      <c r="K266" s="224"/>
      <c r="L266" s="23"/>
      <c r="M266" s="5"/>
      <c r="N266" s="24"/>
      <c r="O266" s="323"/>
      <c r="P266" s="324"/>
      <c r="Q266" s="325"/>
      <c r="R266" s="232"/>
      <c r="S266" s="102"/>
      <c r="T266" s="347" t="s">
        <v>104</v>
      </c>
      <c r="U266" s="348"/>
      <c r="V266" s="23"/>
      <c r="W266" s="5"/>
      <c r="X266" s="24"/>
      <c r="Y266" s="23"/>
      <c r="Z266" s="5"/>
      <c r="AA266" s="24"/>
      <c r="AB266" s="222"/>
      <c r="AC266" s="223"/>
      <c r="AD266" s="224"/>
      <c r="AE266" s="290"/>
      <c r="AF266" s="291"/>
      <c r="AG266" s="292"/>
      <c r="AH266" s="290"/>
      <c r="AI266" s="291"/>
      <c r="AJ266" s="297"/>
      <c r="AK266" s="139"/>
      <c r="AL266" s="126"/>
      <c r="AN266" s="235">
        <v>6</v>
      </c>
      <c r="AR266" s="44"/>
      <c r="AS266" s="44"/>
      <c r="AT266" s="44"/>
      <c r="AU266" s="44"/>
      <c r="AV266" s="44"/>
      <c r="AX266" s="67"/>
      <c r="AY266" s="67"/>
      <c r="BA266" s="69"/>
      <c r="BB266" s="69"/>
    </row>
    <row r="267" spans="1:54" s="131" customFormat="1" ht="8.25" customHeight="1" thickBot="1">
      <c r="A267" s="265"/>
      <c r="B267" s="237"/>
      <c r="C267" s="23"/>
      <c r="D267" s="26"/>
      <c r="E267" s="24"/>
      <c r="F267" s="23"/>
      <c r="G267" s="26"/>
      <c r="H267" s="24"/>
      <c r="I267" s="262"/>
      <c r="J267" s="263"/>
      <c r="K267" s="264"/>
      <c r="L267" s="23"/>
      <c r="M267" s="26"/>
      <c r="N267" s="24"/>
      <c r="O267" s="329"/>
      <c r="P267" s="330"/>
      <c r="Q267" s="331"/>
      <c r="R267" s="232"/>
      <c r="S267" s="102"/>
      <c r="T267" s="349"/>
      <c r="U267" s="350"/>
      <c r="V267" s="28"/>
      <c r="W267" s="29"/>
      <c r="X267" s="30"/>
      <c r="Y267" s="28"/>
      <c r="Z267" s="29"/>
      <c r="AA267" s="30"/>
      <c r="AB267" s="225"/>
      <c r="AC267" s="226"/>
      <c r="AD267" s="227"/>
      <c r="AE267" s="299"/>
      <c r="AF267" s="300"/>
      <c r="AG267" s="301"/>
      <c r="AH267" s="299"/>
      <c r="AI267" s="300"/>
      <c r="AJ267" s="302"/>
      <c r="AK267" s="139"/>
      <c r="AL267" s="126"/>
      <c r="AN267" s="240"/>
      <c r="AR267" s="44"/>
      <c r="AS267" s="44"/>
      <c r="AT267" s="44"/>
      <c r="AU267" s="44"/>
      <c r="AV267" s="44"/>
      <c r="AX267" s="67"/>
      <c r="AY267" s="67"/>
      <c r="BA267" s="69"/>
      <c r="BB267" s="69"/>
    </row>
    <row r="268" spans="1:54" s="131" customFormat="1" ht="8.25" customHeight="1">
      <c r="A268" s="215" t="str">
        <f>VLOOKUP(AN268,area_11_l1_2,2)&amp;"・"&amp;VLOOKUP(AN268,area_11_l1_2,4)</f>
        <v>赤堀・岡</v>
      </c>
      <c r="B268" s="216"/>
      <c r="C268" s="20" t="str">
        <f>L256</f>
        <v>14</v>
      </c>
      <c r="D268" s="21"/>
      <c r="E268" s="22"/>
      <c r="F268" s="20" t="str">
        <f>L260</f>
        <v>10</v>
      </c>
      <c r="G268" s="21"/>
      <c r="H268" s="22"/>
      <c r="I268" s="20" t="str">
        <f>L264</f>
        <v>5</v>
      </c>
      <c r="J268" s="21"/>
      <c r="K268" s="22"/>
      <c r="L268" s="219"/>
      <c r="M268" s="220"/>
      <c r="N268" s="221"/>
      <c r="O268" s="320"/>
      <c r="P268" s="321"/>
      <c r="Q268" s="322"/>
      <c r="R268" s="231"/>
      <c r="S268" s="102"/>
      <c r="T268" s="105"/>
      <c r="U268" s="105"/>
      <c r="V268" s="105"/>
      <c r="W268" s="105"/>
      <c r="X268" s="105"/>
      <c r="Y268" s="105"/>
      <c r="Z268" s="105"/>
      <c r="AA268" s="105"/>
      <c r="AB268" s="139"/>
      <c r="AC268" s="139"/>
      <c r="AD268" s="139"/>
      <c r="AE268" s="139"/>
      <c r="AF268" s="139"/>
      <c r="AG268" s="139"/>
      <c r="AH268" s="139"/>
      <c r="AI268" s="139"/>
      <c r="AJ268" s="139"/>
      <c r="AK268" s="139"/>
      <c r="AL268" s="126"/>
      <c r="AN268" s="234">
        <v>4</v>
      </c>
      <c r="AR268" s="44"/>
      <c r="AS268" s="44"/>
      <c r="AT268" s="44"/>
      <c r="AU268" s="44"/>
      <c r="AV268" s="44"/>
      <c r="AX268" s="67"/>
      <c r="AY268" s="67"/>
      <c r="BA268" s="69"/>
      <c r="BB268" s="69"/>
    </row>
    <row r="269" spans="1:54" s="131" customFormat="1" ht="8.25" customHeight="1">
      <c r="A269" s="217"/>
      <c r="B269" s="218"/>
      <c r="C269" s="23"/>
      <c r="D269" s="5"/>
      <c r="E269" s="24"/>
      <c r="F269" s="23"/>
      <c r="G269" s="5"/>
      <c r="H269" s="24"/>
      <c r="I269" s="23"/>
      <c r="J269" s="5"/>
      <c r="K269" s="24"/>
      <c r="L269" s="222"/>
      <c r="M269" s="223"/>
      <c r="N269" s="224"/>
      <c r="O269" s="323"/>
      <c r="P269" s="324"/>
      <c r="Q269" s="325"/>
      <c r="R269" s="232"/>
      <c r="S269" s="102"/>
      <c r="T269" s="105"/>
      <c r="U269" s="105"/>
      <c r="V269" s="105"/>
      <c r="W269" s="105"/>
      <c r="X269" s="105"/>
      <c r="Y269" s="105"/>
      <c r="Z269" s="105"/>
      <c r="AA269" s="105"/>
      <c r="AB269" s="139"/>
      <c r="AC269" s="139"/>
      <c r="AD269" s="139"/>
      <c r="AE269" s="139"/>
      <c r="AF269" s="139"/>
      <c r="AG269" s="139"/>
      <c r="AH269" s="139"/>
      <c r="AI269" s="139"/>
      <c r="AJ269" s="139"/>
      <c r="AK269" s="139"/>
      <c r="AL269" s="126"/>
      <c r="AN269" s="235"/>
      <c r="AR269" s="44"/>
      <c r="AS269" s="44"/>
      <c r="AT269" s="44"/>
      <c r="AU269" s="44"/>
      <c r="AV269" s="44"/>
      <c r="AX269" s="67"/>
      <c r="AY269" s="67"/>
      <c r="BA269" s="69"/>
      <c r="BB269" s="69"/>
    </row>
    <row r="270" spans="1:54" s="131" customFormat="1" ht="8.25" customHeight="1">
      <c r="A270" s="236" t="str">
        <f>IF(VLOOKUP(AN270,area_11_l1_2,3)=VLOOKUP(AN270,area_11_l1_2,5),"("&amp;VLOOKUP(AN270,area_11_l1_2,3)&amp;")","("&amp;VLOOKUP(AN270,area_11_l1_2,3)&amp;"・"&amp;VLOOKUP(AN270,area_11_l1_2,5)&amp;")")</f>
        <v>(勤労クラブ)</v>
      </c>
      <c r="B270" s="237"/>
      <c r="C270" s="23"/>
      <c r="D270" s="5"/>
      <c r="E270" s="24"/>
      <c r="F270" s="23"/>
      <c r="G270" s="5"/>
      <c r="H270" s="24"/>
      <c r="I270" s="23"/>
      <c r="J270" s="5"/>
      <c r="K270" s="24"/>
      <c r="L270" s="222"/>
      <c r="M270" s="223"/>
      <c r="N270" s="224"/>
      <c r="O270" s="323"/>
      <c r="P270" s="324"/>
      <c r="Q270" s="325"/>
      <c r="R270" s="232"/>
      <c r="S270" s="102"/>
      <c r="T270" s="105"/>
      <c r="U270" s="105"/>
      <c r="V270" s="105"/>
      <c r="W270" s="105"/>
      <c r="X270" s="105"/>
      <c r="Y270" s="105"/>
      <c r="Z270" s="105"/>
      <c r="AA270" s="105"/>
      <c r="AB270" s="139"/>
      <c r="AC270" s="139"/>
      <c r="AD270" s="139"/>
      <c r="AE270" s="139"/>
      <c r="AF270" s="139"/>
      <c r="AG270" s="139"/>
      <c r="AH270" s="139"/>
      <c r="AI270" s="139"/>
      <c r="AJ270" s="139"/>
      <c r="AK270" s="139"/>
      <c r="AL270" s="126"/>
      <c r="AN270" s="235">
        <v>4</v>
      </c>
      <c r="AR270" s="44"/>
      <c r="AS270" s="44"/>
      <c r="AT270" s="44"/>
      <c r="AU270" s="44"/>
      <c r="AV270" s="44"/>
      <c r="AX270" s="67"/>
      <c r="AY270" s="67"/>
      <c r="BA270" s="69"/>
      <c r="BB270" s="69"/>
    </row>
    <row r="271" spans="1:54" s="131" customFormat="1" ht="8.25" customHeight="1" thickBot="1">
      <c r="A271" s="238"/>
      <c r="B271" s="239"/>
      <c r="C271" s="28"/>
      <c r="D271" s="29"/>
      <c r="E271" s="30"/>
      <c r="F271" s="28"/>
      <c r="G271" s="29"/>
      <c r="H271" s="30"/>
      <c r="I271" s="28"/>
      <c r="J271" s="29"/>
      <c r="K271" s="30"/>
      <c r="L271" s="225"/>
      <c r="M271" s="226"/>
      <c r="N271" s="227"/>
      <c r="O271" s="326"/>
      <c r="P271" s="327"/>
      <c r="Q271" s="328"/>
      <c r="R271" s="233"/>
      <c r="S271" s="102"/>
      <c r="T271" s="105"/>
      <c r="U271" s="105"/>
      <c r="V271" s="105"/>
      <c r="W271" s="105"/>
      <c r="X271" s="105"/>
      <c r="Y271" s="105"/>
      <c r="Z271" s="105"/>
      <c r="AA271" s="105"/>
      <c r="AB271" s="139"/>
      <c r="AC271" s="139"/>
      <c r="AD271" s="139"/>
      <c r="AE271" s="139"/>
      <c r="AF271" s="139"/>
      <c r="AG271" s="139"/>
      <c r="AH271" s="139"/>
      <c r="AI271" s="139"/>
      <c r="AJ271" s="139"/>
      <c r="AK271" s="139"/>
      <c r="AL271" s="126"/>
      <c r="AN271" s="240"/>
      <c r="AR271" s="44"/>
      <c r="AS271" s="44"/>
      <c r="AT271" s="44"/>
      <c r="AU271" s="44"/>
      <c r="AV271" s="44"/>
      <c r="AX271" s="67"/>
      <c r="AY271" s="67"/>
      <c r="BA271" s="69"/>
      <c r="BB271" s="69"/>
    </row>
    <row r="272" spans="1:54" s="131" customFormat="1" ht="8.25" customHeight="1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02"/>
      <c r="T272" s="105"/>
      <c r="U272" s="105"/>
      <c r="V272" s="105"/>
      <c r="W272" s="105"/>
      <c r="X272" s="105"/>
      <c r="Y272" s="105"/>
      <c r="Z272" s="105"/>
      <c r="AA272" s="105"/>
      <c r="AB272" s="139"/>
      <c r="AC272" s="139"/>
      <c r="AD272" s="139"/>
      <c r="AE272" s="139"/>
      <c r="AF272" s="139"/>
      <c r="AG272" s="139"/>
      <c r="AH272" s="139"/>
      <c r="AI272" s="139"/>
      <c r="AJ272" s="139"/>
      <c r="AK272" s="139"/>
      <c r="AL272" s="126"/>
      <c r="AR272" s="44"/>
      <c r="AS272" s="44"/>
      <c r="AT272" s="44"/>
      <c r="AU272" s="44"/>
      <c r="AV272" s="44"/>
      <c r="AX272" s="67"/>
      <c r="AY272" s="67"/>
      <c r="BA272" s="69"/>
      <c r="BB272" s="69"/>
    </row>
    <row r="273" spans="1:54" s="131" customFormat="1" ht="8.25" customHeight="1">
      <c r="A273" s="241" t="s">
        <v>136</v>
      </c>
      <c r="B273" s="241"/>
      <c r="C273" s="241"/>
      <c r="D273" s="241"/>
      <c r="E273" s="241"/>
      <c r="F273" s="241"/>
      <c r="G273" s="241"/>
      <c r="H273" s="241"/>
      <c r="I273" s="241"/>
      <c r="J273" s="241"/>
      <c r="K273" s="241"/>
      <c r="U273" s="139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/>
      <c r="AF273" s="139"/>
      <c r="AG273" s="139"/>
      <c r="AH273" s="139"/>
      <c r="AI273" s="139"/>
      <c r="AJ273" s="139"/>
      <c r="AK273" s="139"/>
      <c r="AL273" s="126"/>
      <c r="AR273" s="44"/>
      <c r="AS273" s="44"/>
      <c r="AT273" s="44"/>
      <c r="AU273" s="44"/>
      <c r="AV273" s="44"/>
      <c r="AX273" s="67"/>
      <c r="AY273" s="67"/>
      <c r="BA273" s="69"/>
      <c r="BB273" s="69"/>
    </row>
    <row r="274" spans="1:54" s="131" customFormat="1" ht="8.25" customHeight="1">
      <c r="A274" s="241"/>
      <c r="B274" s="241"/>
      <c r="C274" s="241"/>
      <c r="D274" s="241"/>
      <c r="E274" s="241"/>
      <c r="F274" s="241"/>
      <c r="G274" s="241"/>
      <c r="H274" s="241"/>
      <c r="I274" s="241"/>
      <c r="J274" s="241"/>
      <c r="K274" s="241"/>
      <c r="U274" s="139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/>
      <c r="AF274" s="139"/>
      <c r="AG274" s="139"/>
      <c r="AH274" s="139"/>
      <c r="AI274" s="139"/>
      <c r="AJ274" s="139"/>
      <c r="AK274" s="139"/>
      <c r="AL274" s="126"/>
      <c r="AR274" s="44"/>
      <c r="AS274" s="44"/>
      <c r="AT274" s="44"/>
      <c r="AU274" s="44"/>
      <c r="AV274" s="44"/>
      <c r="AX274" s="67"/>
      <c r="AY274" s="67"/>
      <c r="BA274" s="69"/>
      <c r="BB274" s="69"/>
    </row>
    <row r="275" spans="1:54" s="131" customFormat="1" ht="8.25" customHeight="1">
      <c r="A275" s="241"/>
      <c r="B275" s="241"/>
      <c r="C275" s="241"/>
      <c r="D275" s="241"/>
      <c r="E275" s="241"/>
      <c r="F275" s="241"/>
      <c r="G275" s="241"/>
      <c r="H275" s="241"/>
      <c r="I275" s="241"/>
      <c r="J275" s="241"/>
      <c r="K275" s="241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39"/>
      <c r="AJ275" s="139"/>
      <c r="AK275" s="139"/>
      <c r="AL275" s="126"/>
      <c r="AR275" s="44"/>
      <c r="AS275" s="44"/>
      <c r="AT275" s="44"/>
      <c r="AU275" s="44"/>
      <c r="AV275" s="44"/>
      <c r="AX275" s="67"/>
      <c r="AY275" s="67"/>
      <c r="BA275" s="69"/>
      <c r="BB275" s="69"/>
    </row>
    <row r="276" spans="1:54" s="131" customFormat="1" ht="8.25" customHeight="1">
      <c r="A276" s="63"/>
      <c r="B276" s="63"/>
      <c r="C276" s="63"/>
      <c r="D276" s="63"/>
      <c r="E276" s="63"/>
      <c r="F276" s="63"/>
      <c r="G276" s="63"/>
      <c r="H276" s="63"/>
      <c r="I276" s="109"/>
      <c r="J276" s="40"/>
      <c r="K276" s="40"/>
      <c r="L276" s="40"/>
      <c r="M276" s="40"/>
      <c r="N276" s="40"/>
      <c r="O276" s="40"/>
      <c r="P276" s="40"/>
      <c r="Q276" s="139"/>
      <c r="R276" s="139"/>
      <c r="S276" s="139"/>
      <c r="T276" s="32"/>
      <c r="U276" s="139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/>
      <c r="AF276" s="139"/>
      <c r="AG276" s="139"/>
      <c r="AH276" s="139"/>
      <c r="AI276" s="139"/>
      <c r="AJ276" s="139"/>
      <c r="AK276" s="139"/>
      <c r="AL276" s="126"/>
      <c r="AR276" s="44"/>
      <c r="AS276" s="44"/>
      <c r="AT276" s="44"/>
      <c r="AU276" s="44"/>
      <c r="AV276" s="44"/>
      <c r="AX276" s="67"/>
      <c r="AY276" s="67"/>
      <c r="BA276" s="69"/>
      <c r="BB276" s="69"/>
    </row>
    <row r="277" spans="1:54" s="131" customFormat="1" ht="8.25" customHeight="1">
      <c r="A277" s="242" t="s">
        <v>30</v>
      </c>
      <c r="B277" s="243"/>
      <c r="C277" s="42"/>
      <c r="D277" s="42"/>
      <c r="E277" s="244">
        <v>19</v>
      </c>
      <c r="F277" s="244"/>
      <c r="G277" s="42"/>
      <c r="H277" s="42"/>
      <c r="I277" s="245" t="s">
        <v>59</v>
      </c>
      <c r="J277" s="246"/>
      <c r="K277" s="246"/>
      <c r="L277" s="246"/>
      <c r="M277" s="246"/>
      <c r="N277" s="246"/>
      <c r="R277" s="242" t="s">
        <v>58</v>
      </c>
      <c r="S277" s="243"/>
      <c r="T277" s="247" t="s">
        <v>259</v>
      </c>
      <c r="U277" s="247"/>
      <c r="V277" s="245" t="s">
        <v>729</v>
      </c>
      <c r="W277" s="246"/>
      <c r="X277" s="246"/>
      <c r="Y277" s="246"/>
      <c r="Z277" s="246"/>
      <c r="AA277" s="246"/>
      <c r="AB277" s="139"/>
      <c r="AC277" s="139"/>
      <c r="AD277" s="139"/>
      <c r="AE277" s="139"/>
      <c r="AF277" s="139"/>
      <c r="AG277" s="139"/>
      <c r="AH277" s="139"/>
      <c r="AI277" s="139"/>
      <c r="AJ277" s="139"/>
      <c r="AK277" s="139"/>
      <c r="AL277" s="126"/>
      <c r="AN277" s="44"/>
      <c r="AO277" s="44"/>
      <c r="AP277" s="44"/>
      <c r="AQ277" s="44"/>
      <c r="AR277" s="44"/>
    </row>
    <row r="278" spans="1:54" s="131" customFormat="1" ht="8.25" customHeight="1">
      <c r="A278" s="243"/>
      <c r="B278" s="243"/>
      <c r="C278" s="132"/>
      <c r="D278" s="132"/>
      <c r="E278" s="132"/>
      <c r="F278" s="132"/>
      <c r="G278" s="132"/>
      <c r="H278" s="132"/>
      <c r="I278" s="246"/>
      <c r="J278" s="246"/>
      <c r="K278" s="246"/>
      <c r="L278" s="246"/>
      <c r="M278" s="246"/>
      <c r="N278" s="246"/>
      <c r="O278" s="126"/>
      <c r="P278" s="126"/>
      <c r="Q278" s="126"/>
      <c r="R278" s="243"/>
      <c r="S278" s="243"/>
      <c r="T278" s="33"/>
      <c r="U278" s="33"/>
      <c r="V278" s="246"/>
      <c r="W278" s="246"/>
      <c r="X278" s="246"/>
      <c r="Y278" s="246"/>
      <c r="Z278" s="246"/>
      <c r="AA278" s="246"/>
      <c r="AB278" s="139"/>
      <c r="AC278" s="139"/>
      <c r="AD278" s="139"/>
      <c r="AE278" s="139"/>
      <c r="AF278" s="139"/>
      <c r="AG278" s="139"/>
      <c r="AH278" s="139"/>
      <c r="AI278" s="139"/>
      <c r="AJ278" s="139"/>
      <c r="AK278" s="139"/>
      <c r="AL278" s="126"/>
    </row>
    <row r="279" spans="1:54" s="131" customFormat="1" ht="8.25" customHeight="1">
      <c r="A279" s="43"/>
      <c r="B279" s="43"/>
      <c r="C279" s="42"/>
      <c r="D279" s="42"/>
      <c r="E279" s="42"/>
      <c r="F279" s="42"/>
      <c r="G279" s="42"/>
      <c r="H279" s="42"/>
      <c r="I279" s="42"/>
      <c r="J279" s="137"/>
      <c r="K279" s="137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26"/>
      <c r="AN279" s="44"/>
      <c r="AO279" s="44"/>
      <c r="AP279" s="44"/>
      <c r="AQ279" s="44"/>
      <c r="AR279" s="44"/>
    </row>
    <row r="280" spans="1:54" s="131" customFormat="1" ht="8.25" customHeight="1">
      <c r="A280" s="43"/>
      <c r="B280" s="43"/>
      <c r="C280" s="42"/>
      <c r="D280" s="42"/>
      <c r="E280" s="42"/>
      <c r="F280" s="42"/>
      <c r="G280" s="42"/>
      <c r="H280" s="42"/>
      <c r="I280" s="42"/>
      <c r="J280" s="137"/>
      <c r="K280" s="137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26"/>
      <c r="AN280" s="44"/>
      <c r="AO280" s="44"/>
      <c r="AP280" s="44"/>
      <c r="AQ280" s="44"/>
      <c r="AR280" s="44"/>
    </row>
    <row r="281" spans="1:54" s="131" customFormat="1" ht="8.25" customHeight="1">
      <c r="A281" s="43"/>
      <c r="B281" s="43"/>
      <c r="C281" s="42"/>
      <c r="D281" s="42"/>
      <c r="E281" s="42"/>
      <c r="F281" s="42"/>
      <c r="G281" s="42"/>
      <c r="H281" s="42"/>
      <c r="I281" s="42"/>
      <c r="J281" s="137"/>
      <c r="K281" s="137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26"/>
      <c r="AN281" s="44"/>
      <c r="AO281" s="44"/>
      <c r="AP281" s="44"/>
      <c r="AQ281" s="44"/>
      <c r="AR281" s="44"/>
    </row>
    <row r="282" spans="1:54" s="19" customFormat="1" ht="8.25" customHeight="1">
      <c r="A282" s="43"/>
      <c r="B282" s="43"/>
      <c r="C282" s="42"/>
      <c r="D282" s="42"/>
      <c r="E282" s="42"/>
      <c r="F282" s="42"/>
      <c r="G282" s="42"/>
      <c r="H282" s="42"/>
      <c r="I282" s="42"/>
      <c r="J282" s="31"/>
      <c r="K282" s="31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35"/>
      <c r="AN282" s="44"/>
      <c r="AO282" s="44"/>
      <c r="AP282" s="44"/>
      <c r="AQ282" s="44"/>
      <c r="AR282" s="44"/>
    </row>
    <row r="283" spans="1:54" ht="8.25" customHeight="1">
      <c r="A283" s="374" t="s">
        <v>67</v>
      </c>
      <c r="B283" s="374"/>
      <c r="C283" s="375"/>
      <c r="D283" s="375"/>
      <c r="E283" s="375"/>
      <c r="J283" s="2"/>
      <c r="K283" s="2"/>
      <c r="L283" s="2"/>
      <c r="M283" s="2"/>
      <c r="N283" s="2"/>
      <c r="O283" s="2"/>
      <c r="P283" s="2"/>
      <c r="Q283" s="2"/>
    </row>
    <row r="284" spans="1:54" ht="8.25" customHeight="1">
      <c r="A284" s="374"/>
      <c r="B284" s="374"/>
      <c r="C284" s="375"/>
      <c r="D284" s="375"/>
      <c r="E284" s="375"/>
      <c r="J284" s="2"/>
      <c r="K284" s="2"/>
      <c r="L284" s="2"/>
      <c r="M284" s="2"/>
      <c r="N284" s="2"/>
      <c r="O284" s="2"/>
      <c r="P284" s="2"/>
      <c r="Q284" s="2"/>
    </row>
    <row r="285" spans="1:54" ht="8.25" customHeight="1" thickBot="1">
      <c r="A285" s="374"/>
      <c r="B285" s="374"/>
      <c r="C285" s="375"/>
      <c r="D285" s="375"/>
      <c r="E285" s="375"/>
      <c r="J285" s="2"/>
      <c r="K285" s="2"/>
      <c r="L285" s="2"/>
      <c r="M285" s="2"/>
      <c r="N285" s="2"/>
      <c r="O285" s="2"/>
      <c r="P285" s="2"/>
      <c r="Q285" s="2"/>
    </row>
    <row r="286" spans="1:54" s="131" customFormat="1" ht="8.25" customHeight="1">
      <c r="A286" s="266" t="s">
        <v>32</v>
      </c>
      <c r="B286" s="267"/>
      <c r="C286" s="272" t="str">
        <f>VLOOKUP(AN290,area_19_l2_2,2)</f>
        <v>渋木</v>
      </c>
      <c r="D286" s="273"/>
      <c r="E286" s="274"/>
      <c r="F286" s="272" t="str">
        <f>VLOOKUP(AN294,area_19_l2_2,2)</f>
        <v>伊藤</v>
      </c>
      <c r="G286" s="273"/>
      <c r="H286" s="274"/>
      <c r="I286" s="272" t="str">
        <f>VLOOKUP(AN298,area_19_l2_2,2)</f>
        <v>森</v>
      </c>
      <c r="J286" s="273"/>
      <c r="K286" s="274"/>
      <c r="L286" s="272" t="str">
        <f>VLOOKUP(AN302,area_19_l2_2,2)</f>
        <v>花城</v>
      </c>
      <c r="M286" s="273"/>
      <c r="N286" s="274"/>
      <c r="O286" s="305" t="s">
        <v>94</v>
      </c>
      <c r="P286" s="306"/>
      <c r="Q286" s="267"/>
      <c r="R286" s="280" t="s">
        <v>2</v>
      </c>
      <c r="S286" s="102"/>
      <c r="T286" s="266" t="s">
        <v>34</v>
      </c>
      <c r="U286" s="267"/>
      <c r="V286" s="272" t="str">
        <f>VLOOKUP(AP290,area_19_l2_2,2)</f>
        <v>浅野</v>
      </c>
      <c r="W286" s="273"/>
      <c r="X286" s="274"/>
      <c r="Y286" s="272" t="str">
        <f>VLOOKUP(AP294,area_19_l2_2,2)</f>
        <v>園</v>
      </c>
      <c r="Z286" s="273"/>
      <c r="AA286" s="274"/>
      <c r="AB286" s="272" t="str">
        <f>VLOOKUP(AP298,area_19_l2_2,2)</f>
        <v>細谷</v>
      </c>
      <c r="AC286" s="273"/>
      <c r="AD286" s="274"/>
      <c r="AE286" s="272" t="str">
        <f>VLOOKUP(AP302,area_19_l2_2,2)</f>
        <v>茂木</v>
      </c>
      <c r="AF286" s="273"/>
      <c r="AG286" s="274"/>
      <c r="AH286" s="305" t="s">
        <v>94</v>
      </c>
      <c r="AI286" s="306"/>
      <c r="AJ286" s="267"/>
      <c r="AK286" s="280" t="s">
        <v>2</v>
      </c>
      <c r="AL286" s="126"/>
      <c r="AN286" s="234" t="s">
        <v>1</v>
      </c>
      <c r="AP286" s="234" t="s">
        <v>95</v>
      </c>
      <c r="AR286" s="44">
        <v>1</v>
      </c>
      <c r="AS286" s="44" t="s">
        <v>503</v>
      </c>
      <c r="AT286" s="44" t="s">
        <v>504</v>
      </c>
      <c r="AU286" s="44" t="s">
        <v>505</v>
      </c>
      <c r="AV286" s="44" t="s">
        <v>504</v>
      </c>
      <c r="AX286" s="67" t="s">
        <v>409</v>
      </c>
      <c r="AY286" s="67" t="s">
        <v>223</v>
      </c>
      <c r="BA286" s="69"/>
      <c r="BB286" s="69"/>
    </row>
    <row r="287" spans="1:54" s="131" customFormat="1" ht="8.25" customHeight="1">
      <c r="A287" s="268"/>
      <c r="B287" s="269"/>
      <c r="C287" s="275"/>
      <c r="D287" s="276"/>
      <c r="E287" s="259"/>
      <c r="F287" s="275"/>
      <c r="G287" s="276"/>
      <c r="H287" s="259"/>
      <c r="I287" s="275"/>
      <c r="J287" s="276"/>
      <c r="K287" s="259"/>
      <c r="L287" s="275"/>
      <c r="M287" s="276"/>
      <c r="N287" s="259"/>
      <c r="O287" s="307"/>
      <c r="P287" s="308"/>
      <c r="Q287" s="269"/>
      <c r="R287" s="281"/>
      <c r="S287" s="102"/>
      <c r="T287" s="268"/>
      <c r="U287" s="269"/>
      <c r="V287" s="275"/>
      <c r="W287" s="276"/>
      <c r="X287" s="259"/>
      <c r="Y287" s="275"/>
      <c r="Z287" s="276"/>
      <c r="AA287" s="259"/>
      <c r="AB287" s="275"/>
      <c r="AC287" s="276"/>
      <c r="AD287" s="259"/>
      <c r="AE287" s="275"/>
      <c r="AF287" s="276"/>
      <c r="AG287" s="259"/>
      <c r="AH287" s="307"/>
      <c r="AI287" s="308"/>
      <c r="AJ287" s="269"/>
      <c r="AK287" s="281"/>
      <c r="AL287" s="126"/>
      <c r="AN287" s="235"/>
      <c r="AP287" s="235"/>
      <c r="AR287" s="44">
        <v>2</v>
      </c>
      <c r="AS287" s="44" t="s">
        <v>506</v>
      </c>
      <c r="AT287" s="44" t="s">
        <v>507</v>
      </c>
      <c r="AU287" s="44" t="s">
        <v>508</v>
      </c>
      <c r="AV287" s="44" t="s">
        <v>507</v>
      </c>
      <c r="AX287" s="67" t="s">
        <v>145</v>
      </c>
      <c r="AY287" s="67" t="s">
        <v>446</v>
      </c>
      <c r="AZ287" s="143"/>
      <c r="BA287" s="67" t="str">
        <f>AX286&amp;AX287</f>
        <v>Ｌ２－１</v>
      </c>
      <c r="BB287" s="67" t="str">
        <f>AY286&amp;AY287</f>
        <v>ＬD02E0001</v>
      </c>
    </row>
    <row r="288" spans="1:54" s="131" customFormat="1" ht="8.25" customHeight="1">
      <c r="A288" s="268"/>
      <c r="B288" s="269"/>
      <c r="C288" s="275" t="str">
        <f>VLOOKUP(AN292,area_19_l2_2,4)</f>
        <v>宇都宮</v>
      </c>
      <c r="D288" s="276"/>
      <c r="E288" s="259"/>
      <c r="F288" s="275" t="str">
        <f>VLOOKUP(AN296,area_19_l2_2,4)</f>
        <v>高宮</v>
      </c>
      <c r="G288" s="276"/>
      <c r="H288" s="259"/>
      <c r="I288" s="275" t="str">
        <f>VLOOKUP(AN300,area_19_l2_2,4)</f>
        <v>白木</v>
      </c>
      <c r="J288" s="276"/>
      <c r="K288" s="259"/>
      <c r="L288" s="275" t="str">
        <f>VLOOKUP(AN304,area_19_l2_2,4)</f>
        <v>杉本</v>
      </c>
      <c r="M288" s="276"/>
      <c r="N288" s="259"/>
      <c r="O288" s="307"/>
      <c r="P288" s="308"/>
      <c r="Q288" s="269"/>
      <c r="R288" s="281"/>
      <c r="S288" s="102"/>
      <c r="T288" s="268"/>
      <c r="U288" s="269"/>
      <c r="V288" s="275" t="str">
        <f>VLOOKUP(AP292,area_19_l2_2,4)</f>
        <v>澤田</v>
      </c>
      <c r="W288" s="276"/>
      <c r="X288" s="259"/>
      <c r="Y288" s="275" t="str">
        <f>VLOOKUP(AP296,area_19_l2_2,4)</f>
        <v>大塚</v>
      </c>
      <c r="Z288" s="276"/>
      <c r="AA288" s="259"/>
      <c r="AB288" s="275" t="str">
        <f>VLOOKUP(AP300,area_19_l2_2,4)</f>
        <v>内山</v>
      </c>
      <c r="AC288" s="276"/>
      <c r="AD288" s="259"/>
      <c r="AE288" s="275" t="str">
        <f>VLOOKUP(AP304,area_19_l2_2,4)</f>
        <v>澤村</v>
      </c>
      <c r="AF288" s="276"/>
      <c r="AG288" s="259"/>
      <c r="AH288" s="307"/>
      <c r="AI288" s="308"/>
      <c r="AJ288" s="269"/>
      <c r="AK288" s="281"/>
      <c r="AL288" s="126"/>
      <c r="AN288" s="235"/>
      <c r="AP288" s="235"/>
      <c r="AR288" s="44">
        <v>3</v>
      </c>
      <c r="AS288" s="44" t="s">
        <v>509</v>
      </c>
      <c r="AT288" s="44" t="s">
        <v>507</v>
      </c>
      <c r="AU288" s="44" t="s">
        <v>510</v>
      </c>
      <c r="AV288" s="44" t="s">
        <v>507</v>
      </c>
      <c r="AX288" s="67" t="s">
        <v>3</v>
      </c>
      <c r="AY288" s="67" t="s">
        <v>447</v>
      </c>
      <c r="AZ288" s="143"/>
      <c r="BA288" s="67" t="str">
        <f>AX286&amp;AX288</f>
        <v>Ｌ２－２</v>
      </c>
      <c r="BB288" s="67" t="str">
        <f>AY286&amp;AY288</f>
        <v>ＬD02A0001</v>
      </c>
    </row>
    <row r="289" spans="1:54" s="131" customFormat="1" ht="8.25" customHeight="1">
      <c r="A289" s="270"/>
      <c r="B289" s="271"/>
      <c r="C289" s="283"/>
      <c r="D289" s="284"/>
      <c r="E289" s="261"/>
      <c r="F289" s="283"/>
      <c r="G289" s="284"/>
      <c r="H289" s="261"/>
      <c r="I289" s="283"/>
      <c r="J289" s="284"/>
      <c r="K289" s="261"/>
      <c r="L289" s="283"/>
      <c r="M289" s="284"/>
      <c r="N289" s="261"/>
      <c r="O289" s="309"/>
      <c r="P289" s="310"/>
      <c r="Q289" s="271"/>
      <c r="R289" s="282"/>
      <c r="S289" s="102"/>
      <c r="T289" s="270"/>
      <c r="U289" s="271"/>
      <c r="V289" s="283"/>
      <c r="W289" s="284"/>
      <c r="X289" s="261"/>
      <c r="Y289" s="283"/>
      <c r="Z289" s="284"/>
      <c r="AA289" s="261"/>
      <c r="AB289" s="283"/>
      <c r="AC289" s="284"/>
      <c r="AD289" s="261"/>
      <c r="AE289" s="283"/>
      <c r="AF289" s="284"/>
      <c r="AG289" s="261"/>
      <c r="AH289" s="309"/>
      <c r="AI289" s="310"/>
      <c r="AJ289" s="271"/>
      <c r="AK289" s="282"/>
      <c r="AL289" s="126"/>
      <c r="AN289" s="235"/>
      <c r="AP289" s="235"/>
      <c r="AR289" s="44">
        <v>4</v>
      </c>
      <c r="AS289" s="44" t="s">
        <v>506</v>
      </c>
      <c r="AT289" s="44" t="s">
        <v>511</v>
      </c>
      <c r="AU289" s="44" t="s">
        <v>512</v>
      </c>
      <c r="AV289" s="44" t="s">
        <v>513</v>
      </c>
      <c r="AX289" s="67" t="s">
        <v>4</v>
      </c>
      <c r="AY289" s="67" t="s">
        <v>448</v>
      </c>
      <c r="AZ289" s="143"/>
      <c r="BA289" s="67" t="str">
        <f>AX286&amp;AX289</f>
        <v>Ｌ２－３</v>
      </c>
      <c r="BB289" s="67" t="str">
        <f>AY286&amp;AY289</f>
        <v>ＬD02A0002</v>
      </c>
    </row>
    <row r="290" spans="1:54" s="131" customFormat="1" ht="8.25" customHeight="1">
      <c r="A290" s="215" t="str">
        <f>VLOOKUP(AN290,area_19_l2_2,2)&amp;"・"&amp;VLOOKUP(AN290,area_19_l2_2,4)</f>
        <v>渋木・宇都宮</v>
      </c>
      <c r="B290" s="216"/>
      <c r="C290" s="219"/>
      <c r="D290" s="220"/>
      <c r="E290" s="221"/>
      <c r="F290" s="20" t="s">
        <v>8</v>
      </c>
      <c r="G290" s="21"/>
      <c r="H290" s="22"/>
      <c r="I290" s="20" t="s">
        <v>48</v>
      </c>
      <c r="J290" s="21"/>
      <c r="K290" s="22"/>
      <c r="L290" s="20" t="s">
        <v>57</v>
      </c>
      <c r="M290" s="21"/>
      <c r="N290" s="22"/>
      <c r="O290" s="320"/>
      <c r="P290" s="321"/>
      <c r="Q290" s="322"/>
      <c r="R290" s="231"/>
      <c r="S290" s="102"/>
      <c r="T290" s="215" t="str">
        <f>VLOOKUP(AP290,area_19_l2_2,2)&amp;"・"&amp;VLOOKUP(AP290,area_19_l2_2,4)</f>
        <v>浅野・澤田</v>
      </c>
      <c r="U290" s="216"/>
      <c r="V290" s="219"/>
      <c r="W290" s="220"/>
      <c r="X290" s="221"/>
      <c r="Y290" s="20" t="s">
        <v>15</v>
      </c>
      <c r="Z290" s="21"/>
      <c r="AA290" s="22"/>
      <c r="AB290" s="20" t="s">
        <v>36</v>
      </c>
      <c r="AC290" s="21"/>
      <c r="AD290" s="22"/>
      <c r="AE290" s="20" t="s">
        <v>203</v>
      </c>
      <c r="AF290" s="21"/>
      <c r="AG290" s="22"/>
      <c r="AH290" s="320"/>
      <c r="AI290" s="321"/>
      <c r="AJ290" s="322"/>
      <c r="AK290" s="231"/>
      <c r="AL290" s="126"/>
      <c r="AN290" s="234">
        <v>1</v>
      </c>
      <c r="AP290" s="234">
        <v>2</v>
      </c>
      <c r="AR290" s="44">
        <v>5</v>
      </c>
      <c r="AS290" s="44" t="s">
        <v>514</v>
      </c>
      <c r="AT290" s="44" t="s">
        <v>515</v>
      </c>
      <c r="AU290" s="44" t="s">
        <v>516</v>
      </c>
      <c r="AV290" s="44" t="s">
        <v>515</v>
      </c>
      <c r="AX290" s="67" t="s">
        <v>5</v>
      </c>
      <c r="AY290" s="67" t="s">
        <v>449</v>
      </c>
      <c r="AZ290" s="143"/>
      <c r="BA290" s="67" t="str">
        <f>AX286&amp;AX290</f>
        <v>Ｌ２－４</v>
      </c>
      <c r="BB290" s="67" t="str">
        <f>AY286&amp;AY290</f>
        <v>ＬD02B0001</v>
      </c>
    </row>
    <row r="291" spans="1:54" s="131" customFormat="1" ht="8.25" customHeight="1">
      <c r="A291" s="217"/>
      <c r="B291" s="218"/>
      <c r="C291" s="222"/>
      <c r="D291" s="223"/>
      <c r="E291" s="224"/>
      <c r="F291" s="23"/>
      <c r="G291" s="5"/>
      <c r="H291" s="24"/>
      <c r="I291" s="23"/>
      <c r="J291" s="5"/>
      <c r="K291" s="24"/>
      <c r="L291" s="23"/>
      <c r="M291" s="5"/>
      <c r="N291" s="24"/>
      <c r="O291" s="323"/>
      <c r="P291" s="324"/>
      <c r="Q291" s="325"/>
      <c r="R291" s="232"/>
      <c r="S291" s="102"/>
      <c r="T291" s="217"/>
      <c r="U291" s="218"/>
      <c r="V291" s="222"/>
      <c r="W291" s="223"/>
      <c r="X291" s="224"/>
      <c r="Y291" s="23"/>
      <c r="Z291" s="5"/>
      <c r="AA291" s="24"/>
      <c r="AB291" s="23"/>
      <c r="AC291" s="5"/>
      <c r="AD291" s="24"/>
      <c r="AE291" s="23"/>
      <c r="AF291" s="5"/>
      <c r="AG291" s="24"/>
      <c r="AH291" s="323"/>
      <c r="AI291" s="324"/>
      <c r="AJ291" s="325"/>
      <c r="AK291" s="232"/>
      <c r="AL291" s="126"/>
      <c r="AN291" s="235"/>
      <c r="AP291" s="235"/>
      <c r="AR291" s="44">
        <v>6</v>
      </c>
      <c r="AS291" s="44" t="s">
        <v>517</v>
      </c>
      <c r="AT291" s="44" t="s">
        <v>507</v>
      </c>
      <c r="AU291" s="44" t="s">
        <v>518</v>
      </c>
      <c r="AV291" s="44" t="s">
        <v>507</v>
      </c>
      <c r="AX291" s="67" t="s">
        <v>11</v>
      </c>
      <c r="AY291" s="67" t="s">
        <v>450</v>
      </c>
      <c r="AZ291" s="143"/>
      <c r="BA291" s="67" t="str">
        <f>AX286&amp;AX291</f>
        <v>Ｌ２－５</v>
      </c>
      <c r="BB291" s="67" t="str">
        <f>AY286&amp;AY291</f>
        <v>ＬD02B0002</v>
      </c>
    </row>
    <row r="292" spans="1:54" s="131" customFormat="1" ht="8.25" customHeight="1">
      <c r="A292" s="258" t="str">
        <f>IF(VLOOKUP(AN292,area_19_l2_2,3)=VLOOKUP(AN292,area_19_l2_2,5),"("&amp;VLOOKUP(AN292,area_19_l2_2,3)&amp;")","("&amp;VLOOKUP(AN292,area_19_l2_2,3)&amp;"・"&amp;VLOOKUP(AN292,area_19_l2_2,5)&amp;")")</f>
        <v>(パイレーツ村上)</v>
      </c>
      <c r="B292" s="259"/>
      <c r="C292" s="222"/>
      <c r="D292" s="223"/>
      <c r="E292" s="224"/>
      <c r="F292" s="23"/>
      <c r="G292" s="5"/>
      <c r="H292" s="24"/>
      <c r="I292" s="23"/>
      <c r="J292" s="5"/>
      <c r="K292" s="24"/>
      <c r="L292" s="23"/>
      <c r="M292" s="5"/>
      <c r="N292" s="24"/>
      <c r="O292" s="323"/>
      <c r="P292" s="324"/>
      <c r="Q292" s="325"/>
      <c r="R292" s="232"/>
      <c r="S292" s="102"/>
      <c r="T292" s="258" t="str">
        <f>IF(VLOOKUP(AP292,area_19_l2_2,3)=VLOOKUP(AP292,area_19_l2_2,5),"("&amp;VLOOKUP(AP292,area_19_l2_2,3)&amp;")","("&amp;VLOOKUP(AP292,area_19_l2_2,3)&amp;"・"&amp;VLOOKUP(AP292,area_19_l2_2,5)&amp;")")</f>
        <v>(shot'04)</v>
      </c>
      <c r="U292" s="259"/>
      <c r="V292" s="222"/>
      <c r="W292" s="223"/>
      <c r="X292" s="224"/>
      <c r="Y292" s="23"/>
      <c r="Z292" s="5"/>
      <c r="AA292" s="24"/>
      <c r="AB292" s="23"/>
      <c r="AC292" s="5"/>
      <c r="AD292" s="24"/>
      <c r="AE292" s="23"/>
      <c r="AF292" s="5"/>
      <c r="AG292" s="24"/>
      <c r="AH292" s="323"/>
      <c r="AI292" s="324"/>
      <c r="AJ292" s="325"/>
      <c r="AK292" s="232"/>
      <c r="AL292" s="126"/>
      <c r="AN292" s="235">
        <v>1</v>
      </c>
      <c r="AP292" s="235">
        <v>2</v>
      </c>
      <c r="AR292" s="44">
        <v>7</v>
      </c>
      <c r="AS292" s="44" t="s">
        <v>519</v>
      </c>
      <c r="AT292" s="44" t="s">
        <v>485</v>
      </c>
      <c r="AU292" s="44" t="s">
        <v>520</v>
      </c>
      <c r="AV292" s="44" t="s">
        <v>483</v>
      </c>
      <c r="AX292" s="67" t="s">
        <v>12</v>
      </c>
      <c r="AY292" s="67" t="s">
        <v>451</v>
      </c>
      <c r="AZ292" s="143"/>
      <c r="BA292" s="67" t="str">
        <f>AX286&amp;AX292</f>
        <v>Ｌ２－６</v>
      </c>
      <c r="BB292" s="67" t="str">
        <f>AY286&amp;AY292</f>
        <v>ＬD02C0001</v>
      </c>
    </row>
    <row r="293" spans="1:54" s="131" customFormat="1" ht="8.25" customHeight="1">
      <c r="A293" s="260"/>
      <c r="B293" s="261"/>
      <c r="C293" s="262"/>
      <c r="D293" s="263"/>
      <c r="E293" s="264"/>
      <c r="F293" s="25"/>
      <c r="G293" s="26"/>
      <c r="H293" s="27"/>
      <c r="I293" s="25"/>
      <c r="J293" s="26"/>
      <c r="K293" s="27"/>
      <c r="L293" s="25"/>
      <c r="M293" s="26"/>
      <c r="N293" s="27"/>
      <c r="O293" s="329"/>
      <c r="P293" s="330"/>
      <c r="Q293" s="331"/>
      <c r="R293" s="286"/>
      <c r="S293" s="102"/>
      <c r="T293" s="260"/>
      <c r="U293" s="261"/>
      <c r="V293" s="262"/>
      <c r="W293" s="263"/>
      <c r="X293" s="264"/>
      <c r="Y293" s="25"/>
      <c r="Z293" s="26"/>
      <c r="AA293" s="27"/>
      <c r="AB293" s="25"/>
      <c r="AC293" s="26"/>
      <c r="AD293" s="27"/>
      <c r="AE293" s="25"/>
      <c r="AF293" s="26"/>
      <c r="AG293" s="27"/>
      <c r="AH293" s="329"/>
      <c r="AI293" s="330"/>
      <c r="AJ293" s="331"/>
      <c r="AK293" s="286"/>
      <c r="AL293" s="126"/>
      <c r="AN293" s="240"/>
      <c r="AP293" s="240"/>
      <c r="AR293" s="44">
        <v>8</v>
      </c>
      <c r="AS293" s="44" t="s">
        <v>521</v>
      </c>
      <c r="AT293" s="44" t="s">
        <v>522</v>
      </c>
      <c r="AU293" s="44" t="s">
        <v>523</v>
      </c>
      <c r="AV293" s="44" t="s">
        <v>524</v>
      </c>
      <c r="AX293" s="67" t="s">
        <v>13</v>
      </c>
      <c r="AY293" s="67" t="s">
        <v>452</v>
      </c>
      <c r="AZ293" s="143"/>
      <c r="BA293" s="67" t="str">
        <f>AX286&amp;AX293</f>
        <v>Ｌ２－７</v>
      </c>
      <c r="BB293" s="67" t="str">
        <f>AY286&amp;AY293</f>
        <v>ＬD02C0002</v>
      </c>
    </row>
    <row r="294" spans="1:54" s="131" customFormat="1" ht="8.25" customHeight="1">
      <c r="A294" s="215" t="str">
        <f>VLOOKUP(AN294,area_19_l2_2,2)&amp;"・"&amp;VLOOKUP(AN294,area_19_l2_2,4)</f>
        <v>伊藤・高宮</v>
      </c>
      <c r="B294" s="216"/>
      <c r="C294" s="20" t="str">
        <f>F290</f>
        <v>2</v>
      </c>
      <c r="D294" s="21"/>
      <c r="E294" s="22"/>
      <c r="F294" s="219"/>
      <c r="G294" s="220"/>
      <c r="H294" s="221"/>
      <c r="I294" s="20" t="s">
        <v>73</v>
      </c>
      <c r="J294" s="21"/>
      <c r="K294" s="22"/>
      <c r="L294" s="20" t="s">
        <v>55</v>
      </c>
      <c r="M294" s="21"/>
      <c r="N294" s="22"/>
      <c r="O294" s="320"/>
      <c r="P294" s="321"/>
      <c r="Q294" s="322"/>
      <c r="R294" s="231"/>
      <c r="S294" s="102"/>
      <c r="T294" s="215" t="str">
        <f>VLOOKUP(AP294,area_19_l2_2,2)&amp;"・"&amp;VLOOKUP(AP294,area_19_l2_2,4)</f>
        <v>園・大塚</v>
      </c>
      <c r="U294" s="216"/>
      <c r="V294" s="20" t="str">
        <f>Y290</f>
        <v>4</v>
      </c>
      <c r="W294" s="21"/>
      <c r="X294" s="22"/>
      <c r="Y294" s="219"/>
      <c r="Z294" s="220"/>
      <c r="AA294" s="221"/>
      <c r="AB294" s="20" t="s">
        <v>205</v>
      </c>
      <c r="AC294" s="21"/>
      <c r="AD294" s="22"/>
      <c r="AE294" s="20" t="s">
        <v>37</v>
      </c>
      <c r="AF294" s="21"/>
      <c r="AG294" s="22"/>
      <c r="AH294" s="320"/>
      <c r="AI294" s="321"/>
      <c r="AJ294" s="322"/>
      <c r="AK294" s="231"/>
      <c r="AL294" s="126"/>
      <c r="AN294" s="234">
        <v>17</v>
      </c>
      <c r="AP294" s="234">
        <v>18</v>
      </c>
      <c r="AR294" s="44">
        <v>9</v>
      </c>
      <c r="AS294" s="44" t="s">
        <v>525</v>
      </c>
      <c r="AT294" s="44" t="s">
        <v>507</v>
      </c>
      <c r="AU294" s="44" t="s">
        <v>526</v>
      </c>
      <c r="AV294" s="44" t="s">
        <v>507</v>
      </c>
      <c r="AX294" s="67" t="s">
        <v>14</v>
      </c>
      <c r="AY294" s="67" t="s">
        <v>453</v>
      </c>
      <c r="AZ294" s="143"/>
      <c r="BA294" s="67" t="str">
        <f>AX286&amp;AX294</f>
        <v>Ｌ２－８</v>
      </c>
      <c r="BB294" s="67" t="str">
        <f>AY286&amp;AY294</f>
        <v>ＬD02D0001</v>
      </c>
    </row>
    <row r="295" spans="1:54" s="131" customFormat="1" ht="8.25" customHeight="1">
      <c r="A295" s="217"/>
      <c r="B295" s="218"/>
      <c r="C295" s="23"/>
      <c r="D295" s="5"/>
      <c r="E295" s="24"/>
      <c r="F295" s="222"/>
      <c r="G295" s="223"/>
      <c r="H295" s="224"/>
      <c r="I295" s="23"/>
      <c r="J295" s="5"/>
      <c r="K295" s="24"/>
      <c r="L295" s="23"/>
      <c r="M295" s="5"/>
      <c r="N295" s="24"/>
      <c r="O295" s="323"/>
      <c r="P295" s="324"/>
      <c r="Q295" s="325"/>
      <c r="R295" s="232"/>
      <c r="S295" s="102"/>
      <c r="T295" s="217"/>
      <c r="U295" s="218"/>
      <c r="V295" s="23"/>
      <c r="W295" s="5"/>
      <c r="X295" s="24"/>
      <c r="Y295" s="222"/>
      <c r="Z295" s="223"/>
      <c r="AA295" s="224"/>
      <c r="AB295" s="23"/>
      <c r="AC295" s="5"/>
      <c r="AD295" s="24"/>
      <c r="AE295" s="23"/>
      <c r="AF295" s="5"/>
      <c r="AG295" s="24"/>
      <c r="AH295" s="323"/>
      <c r="AI295" s="324"/>
      <c r="AJ295" s="325"/>
      <c r="AK295" s="232"/>
      <c r="AL295" s="126"/>
      <c r="AN295" s="235"/>
      <c r="AP295" s="235"/>
      <c r="AR295" s="44">
        <v>10</v>
      </c>
      <c r="AS295" s="44" t="s">
        <v>527</v>
      </c>
      <c r="AT295" s="44" t="s">
        <v>528</v>
      </c>
      <c r="AU295" s="44" t="s">
        <v>529</v>
      </c>
      <c r="AV295" s="44" t="s">
        <v>496</v>
      </c>
      <c r="AX295" s="67" t="s">
        <v>18</v>
      </c>
      <c r="AY295" s="67" t="s">
        <v>454</v>
      </c>
      <c r="AZ295" s="143"/>
      <c r="BA295" s="67" t="str">
        <f>AX286&amp;AX295</f>
        <v>Ｌ２－９</v>
      </c>
      <c r="BB295" s="67" t="str">
        <f>AY286&amp;AY295</f>
        <v>ＬD02D0002</v>
      </c>
    </row>
    <row r="296" spans="1:54" s="131" customFormat="1" ht="8.25" customHeight="1">
      <c r="A296" s="258" t="str">
        <f>IF(VLOOKUP(AN296,area_19_l2_2,3)=VLOOKUP(AN296,area_19_l2_2,5),"("&amp;VLOOKUP(AN296,area_19_l2_2,3)&amp;")","("&amp;VLOOKUP(AN296,area_19_l2_2,3)&amp;"・"&amp;VLOOKUP(AN296,area_19_l2_2,5)&amp;")")</f>
        <v>(松戸六実高校)</v>
      </c>
      <c r="B296" s="259"/>
      <c r="C296" s="23"/>
      <c r="D296" s="5"/>
      <c r="E296" s="24"/>
      <c r="F296" s="222"/>
      <c r="G296" s="223"/>
      <c r="H296" s="224"/>
      <c r="I296" s="23"/>
      <c r="J296" s="5"/>
      <c r="K296" s="24"/>
      <c r="L296" s="23"/>
      <c r="M296" s="5"/>
      <c r="N296" s="24"/>
      <c r="O296" s="323"/>
      <c r="P296" s="324"/>
      <c r="Q296" s="325"/>
      <c r="R296" s="232"/>
      <c r="S296" s="102"/>
      <c r="T296" s="258" t="str">
        <f>IF(VLOOKUP(AP296,area_19_l2_2,3)=VLOOKUP(AP296,area_19_l2_2,5),"("&amp;VLOOKUP(AP296,area_19_l2_2,3)&amp;")","("&amp;VLOOKUP(AP296,area_19_l2_2,3)&amp;"・"&amp;VLOOKUP(AP296,area_19_l2_2,5)&amp;")")</f>
        <v>(松戸六実高校)</v>
      </c>
      <c r="U296" s="259"/>
      <c r="V296" s="23"/>
      <c r="W296" s="5"/>
      <c r="X296" s="24"/>
      <c r="Y296" s="222"/>
      <c r="Z296" s="223"/>
      <c r="AA296" s="224"/>
      <c r="AB296" s="23"/>
      <c r="AC296" s="5"/>
      <c r="AD296" s="24"/>
      <c r="AE296" s="23"/>
      <c r="AF296" s="5"/>
      <c r="AG296" s="24"/>
      <c r="AH296" s="323"/>
      <c r="AI296" s="324"/>
      <c r="AJ296" s="325"/>
      <c r="AK296" s="232"/>
      <c r="AL296" s="126"/>
      <c r="AN296" s="235">
        <v>17</v>
      </c>
      <c r="AP296" s="235">
        <v>18</v>
      </c>
      <c r="AR296" s="44">
        <v>11</v>
      </c>
      <c r="AS296" s="44" t="s">
        <v>530</v>
      </c>
      <c r="AT296" s="44" t="s">
        <v>531</v>
      </c>
      <c r="AU296" s="44" t="s">
        <v>532</v>
      </c>
      <c r="AV296" s="44" t="s">
        <v>531</v>
      </c>
      <c r="AX296" s="67" t="s">
        <v>19</v>
      </c>
      <c r="AY296" s="67" t="s">
        <v>455</v>
      </c>
      <c r="AZ296" s="143"/>
      <c r="BA296" s="67" t="str">
        <f>AX286&amp;AX296</f>
        <v>Ｌ２－１０</v>
      </c>
      <c r="BB296" s="67" t="str">
        <f>AY286&amp;AY296</f>
        <v>ＬD02E0002</v>
      </c>
    </row>
    <row r="297" spans="1:54" s="131" customFormat="1" ht="8.25" customHeight="1">
      <c r="A297" s="260"/>
      <c r="B297" s="261"/>
      <c r="C297" s="25"/>
      <c r="D297" s="26"/>
      <c r="E297" s="27"/>
      <c r="F297" s="262"/>
      <c r="G297" s="263"/>
      <c r="H297" s="264"/>
      <c r="I297" s="25"/>
      <c r="J297" s="26"/>
      <c r="K297" s="27"/>
      <c r="L297" s="25"/>
      <c r="M297" s="26"/>
      <c r="N297" s="27"/>
      <c r="O297" s="329"/>
      <c r="P297" s="330"/>
      <c r="Q297" s="331"/>
      <c r="R297" s="286"/>
      <c r="S297" s="102"/>
      <c r="T297" s="260"/>
      <c r="U297" s="261"/>
      <c r="V297" s="25"/>
      <c r="W297" s="26"/>
      <c r="X297" s="27"/>
      <c r="Y297" s="262"/>
      <c r="Z297" s="263"/>
      <c r="AA297" s="264"/>
      <c r="AB297" s="25"/>
      <c r="AC297" s="26"/>
      <c r="AD297" s="27"/>
      <c r="AE297" s="25"/>
      <c r="AF297" s="26"/>
      <c r="AG297" s="27"/>
      <c r="AH297" s="329"/>
      <c r="AI297" s="330"/>
      <c r="AJ297" s="331"/>
      <c r="AK297" s="286"/>
      <c r="AL297" s="126"/>
      <c r="AN297" s="240"/>
      <c r="AP297" s="240"/>
      <c r="AR297" s="44">
        <v>12</v>
      </c>
      <c r="AS297" s="44" t="s">
        <v>533</v>
      </c>
      <c r="AT297" s="44" t="s">
        <v>534</v>
      </c>
      <c r="AU297" s="44" t="s">
        <v>535</v>
      </c>
      <c r="AV297" s="44" t="s">
        <v>536</v>
      </c>
      <c r="AX297" s="67" t="s">
        <v>21</v>
      </c>
      <c r="AY297" s="67" t="s">
        <v>456</v>
      </c>
      <c r="AZ297" s="143"/>
      <c r="BA297" s="67" t="str">
        <f>AX286&amp;AX297</f>
        <v>Ｌ２－１１</v>
      </c>
      <c r="BB297" s="67" t="str">
        <f>AY286&amp;AY297</f>
        <v>ＬD02A0003</v>
      </c>
    </row>
    <row r="298" spans="1:54" s="131" customFormat="1" ht="8.25" customHeight="1">
      <c r="A298" s="215" t="str">
        <f>VLOOKUP(AN298,area_19_l2_2,2)&amp;"・"&amp;VLOOKUP(AN298,area_19_l2_2,4)</f>
        <v>森・白木</v>
      </c>
      <c r="B298" s="216"/>
      <c r="C298" s="20" t="str">
        <f>I290</f>
        <v>11</v>
      </c>
      <c r="D298" s="21"/>
      <c r="E298" s="22"/>
      <c r="F298" s="20" t="str">
        <f>I294</f>
        <v>21</v>
      </c>
      <c r="G298" s="21"/>
      <c r="H298" s="22"/>
      <c r="I298" s="219"/>
      <c r="J298" s="220"/>
      <c r="K298" s="221"/>
      <c r="L298" s="20" t="s">
        <v>25</v>
      </c>
      <c r="M298" s="21"/>
      <c r="N298" s="22"/>
      <c r="O298" s="320"/>
      <c r="P298" s="321"/>
      <c r="Q298" s="322"/>
      <c r="R298" s="231"/>
      <c r="S298" s="102"/>
      <c r="T298" s="215" t="str">
        <f>VLOOKUP(AP298,area_19_l2_2,2)&amp;"・"&amp;VLOOKUP(AP298,area_19_l2_2,4)</f>
        <v>細谷・内山</v>
      </c>
      <c r="U298" s="216"/>
      <c r="V298" s="20" t="str">
        <f>AB290</f>
        <v>13</v>
      </c>
      <c r="W298" s="21"/>
      <c r="X298" s="22"/>
      <c r="Y298" s="20" t="str">
        <f>AB294</f>
        <v>23</v>
      </c>
      <c r="Z298" s="21"/>
      <c r="AA298" s="22"/>
      <c r="AB298" s="219"/>
      <c r="AC298" s="220"/>
      <c r="AD298" s="221"/>
      <c r="AE298" s="20" t="s">
        <v>9</v>
      </c>
      <c r="AF298" s="21"/>
      <c r="AG298" s="22"/>
      <c r="AH298" s="320"/>
      <c r="AI298" s="321"/>
      <c r="AJ298" s="322"/>
      <c r="AK298" s="231"/>
      <c r="AL298" s="126"/>
      <c r="AN298" s="235">
        <v>16</v>
      </c>
      <c r="AP298" s="235">
        <v>15</v>
      </c>
      <c r="AR298" s="44">
        <v>13</v>
      </c>
      <c r="AS298" s="44" t="s">
        <v>537</v>
      </c>
      <c r="AT298" s="44" t="s">
        <v>491</v>
      </c>
      <c r="AU298" s="44" t="s">
        <v>538</v>
      </c>
      <c r="AV298" s="44" t="s">
        <v>491</v>
      </c>
      <c r="AX298" s="67" t="s">
        <v>23</v>
      </c>
      <c r="AY298" s="67" t="s">
        <v>457</v>
      </c>
      <c r="AZ298" s="143"/>
      <c r="BA298" s="67" t="str">
        <f>AX286&amp;AX298</f>
        <v>Ｌ２－１２</v>
      </c>
      <c r="BB298" s="67" t="str">
        <f>AY286&amp;AY298</f>
        <v>ＬD02A0004</v>
      </c>
    </row>
    <row r="299" spans="1:54" s="131" customFormat="1" ht="8.25" customHeight="1">
      <c r="A299" s="217"/>
      <c r="B299" s="218"/>
      <c r="C299" s="23"/>
      <c r="D299" s="5"/>
      <c r="E299" s="24"/>
      <c r="F299" s="23"/>
      <c r="G299" s="5"/>
      <c r="H299" s="24"/>
      <c r="I299" s="222"/>
      <c r="J299" s="223"/>
      <c r="K299" s="224"/>
      <c r="L299" s="23"/>
      <c r="M299" s="5"/>
      <c r="N299" s="24"/>
      <c r="O299" s="323"/>
      <c r="P299" s="324"/>
      <c r="Q299" s="325"/>
      <c r="R299" s="232"/>
      <c r="S299" s="102"/>
      <c r="T299" s="217"/>
      <c r="U299" s="218"/>
      <c r="V299" s="23"/>
      <c r="W299" s="5"/>
      <c r="X299" s="24"/>
      <c r="Y299" s="23"/>
      <c r="Z299" s="5"/>
      <c r="AA299" s="24"/>
      <c r="AB299" s="222"/>
      <c r="AC299" s="223"/>
      <c r="AD299" s="224"/>
      <c r="AE299" s="23"/>
      <c r="AF299" s="5"/>
      <c r="AG299" s="24"/>
      <c r="AH299" s="323"/>
      <c r="AI299" s="324"/>
      <c r="AJ299" s="325"/>
      <c r="AK299" s="232"/>
      <c r="AL299" s="126"/>
      <c r="AN299" s="235"/>
      <c r="AP299" s="235"/>
      <c r="AR299" s="44">
        <v>14</v>
      </c>
      <c r="AS299" s="44" t="s">
        <v>539</v>
      </c>
      <c r="AT299" s="44" t="s">
        <v>496</v>
      </c>
      <c r="AU299" s="44" t="s">
        <v>540</v>
      </c>
      <c r="AV299" s="44" t="s">
        <v>496</v>
      </c>
      <c r="AX299" s="67" t="s">
        <v>26</v>
      </c>
      <c r="AY299" s="67" t="s">
        <v>458</v>
      </c>
      <c r="AZ299" s="143"/>
      <c r="BA299" s="67" t="str">
        <f>AX286&amp;AX299</f>
        <v>Ｌ２－１３</v>
      </c>
      <c r="BB299" s="67" t="str">
        <f>AY286&amp;AY299</f>
        <v>ＬD02B0003</v>
      </c>
    </row>
    <row r="300" spans="1:54" s="131" customFormat="1" ht="8.25" customHeight="1">
      <c r="A300" s="236" t="str">
        <f>IF(VLOOKUP(AN300,area_19_l2_2,3)=VLOOKUP(AN300,area_19_l2_2,5),"("&amp;VLOOKUP(AN300,area_19_l2_2,3)&amp;")","("&amp;VLOOKUP(AN300,area_19_l2_2,3)&amp;"・"&amp;VLOOKUP(AN300,area_19_l2_2,5)&amp;")")</f>
        <v>(エールBC)</v>
      </c>
      <c r="B300" s="237"/>
      <c r="C300" s="23"/>
      <c r="D300" s="5"/>
      <c r="E300" s="24"/>
      <c r="F300" s="23"/>
      <c r="G300" s="5"/>
      <c r="H300" s="24"/>
      <c r="I300" s="222"/>
      <c r="J300" s="223"/>
      <c r="K300" s="224"/>
      <c r="L300" s="23"/>
      <c r="M300" s="5"/>
      <c r="N300" s="24"/>
      <c r="O300" s="323"/>
      <c r="P300" s="324"/>
      <c r="Q300" s="325"/>
      <c r="R300" s="232"/>
      <c r="S300" s="102"/>
      <c r="T300" s="236" t="str">
        <f>IF(VLOOKUP(AP300,area_19_l2_2,3)=VLOOKUP(AP300,area_19_l2_2,5),"("&amp;VLOOKUP(AP300,area_19_l2_2,3)&amp;")","("&amp;VLOOKUP(AP300,area_19_l2_2,3)&amp;"・"&amp;VLOOKUP(AP300,area_19_l2_2,5)&amp;")")</f>
        <v>(AQUA)</v>
      </c>
      <c r="U300" s="237"/>
      <c r="V300" s="23"/>
      <c r="W300" s="5"/>
      <c r="X300" s="24"/>
      <c r="Y300" s="23"/>
      <c r="Z300" s="5"/>
      <c r="AA300" s="24"/>
      <c r="AB300" s="222"/>
      <c r="AC300" s="223"/>
      <c r="AD300" s="224"/>
      <c r="AE300" s="23"/>
      <c r="AF300" s="5"/>
      <c r="AG300" s="24"/>
      <c r="AH300" s="323"/>
      <c r="AI300" s="324"/>
      <c r="AJ300" s="325"/>
      <c r="AK300" s="232"/>
      <c r="AL300" s="126"/>
      <c r="AN300" s="235">
        <v>16</v>
      </c>
      <c r="AP300" s="235">
        <v>15</v>
      </c>
      <c r="AR300" s="44">
        <v>15</v>
      </c>
      <c r="AS300" s="44" t="s">
        <v>541</v>
      </c>
      <c r="AT300" s="44" t="s">
        <v>542</v>
      </c>
      <c r="AU300" s="44" t="s">
        <v>543</v>
      </c>
      <c r="AV300" s="44" t="s">
        <v>542</v>
      </c>
      <c r="AX300" s="67" t="s">
        <v>28</v>
      </c>
      <c r="AY300" s="67" t="s">
        <v>459</v>
      </c>
      <c r="AZ300" s="143"/>
      <c r="BA300" s="67" t="str">
        <f>AX286&amp;AX300</f>
        <v>Ｌ２－１４</v>
      </c>
      <c r="BB300" s="67" t="str">
        <f>AY286&amp;AY300</f>
        <v>ＬD02B0004</v>
      </c>
    </row>
    <row r="301" spans="1:54" s="131" customFormat="1" ht="8.25" customHeight="1">
      <c r="A301" s="265"/>
      <c r="B301" s="237"/>
      <c r="C301" s="23"/>
      <c r="D301" s="26"/>
      <c r="E301" s="24"/>
      <c r="F301" s="23"/>
      <c r="G301" s="26"/>
      <c r="H301" s="24"/>
      <c r="I301" s="262"/>
      <c r="J301" s="263"/>
      <c r="K301" s="264"/>
      <c r="L301" s="23"/>
      <c r="M301" s="26"/>
      <c r="N301" s="24"/>
      <c r="O301" s="329"/>
      <c r="P301" s="330"/>
      <c r="Q301" s="331"/>
      <c r="R301" s="232"/>
      <c r="S301" s="102"/>
      <c r="T301" s="265"/>
      <c r="U301" s="237"/>
      <c r="V301" s="23"/>
      <c r="W301" s="26"/>
      <c r="X301" s="24"/>
      <c r="Y301" s="23"/>
      <c r="Z301" s="26"/>
      <c r="AA301" s="24"/>
      <c r="AB301" s="262"/>
      <c r="AC301" s="263"/>
      <c r="AD301" s="264"/>
      <c r="AE301" s="23"/>
      <c r="AF301" s="26"/>
      <c r="AG301" s="24"/>
      <c r="AH301" s="329"/>
      <c r="AI301" s="330"/>
      <c r="AJ301" s="331"/>
      <c r="AK301" s="232"/>
      <c r="AL301" s="126"/>
      <c r="AN301" s="240"/>
      <c r="AP301" s="240"/>
      <c r="AR301" s="44">
        <v>16</v>
      </c>
      <c r="AS301" s="44" t="s">
        <v>544</v>
      </c>
      <c r="AT301" s="44" t="s">
        <v>545</v>
      </c>
      <c r="AU301" s="44" t="s">
        <v>546</v>
      </c>
      <c r="AV301" s="44" t="s">
        <v>545</v>
      </c>
      <c r="AX301" s="67" t="s">
        <v>38</v>
      </c>
      <c r="AY301" s="67" t="s">
        <v>460</v>
      </c>
      <c r="AZ301" s="143"/>
      <c r="BA301" s="67" t="str">
        <f>AX286&amp;AX301</f>
        <v>Ｌ２－１５</v>
      </c>
      <c r="BB301" s="67" t="str">
        <f>AY286&amp;AY301</f>
        <v>ＬD02C0003</v>
      </c>
    </row>
    <row r="302" spans="1:54" s="131" customFormat="1" ht="8.25" customHeight="1">
      <c r="A302" s="215" t="str">
        <f>VLOOKUP(AN302,area_19_l2_2,2)&amp;"・"&amp;VLOOKUP(AN302,area_19_l2_2,4)</f>
        <v>花城・杉本</v>
      </c>
      <c r="B302" s="216"/>
      <c r="C302" s="20" t="str">
        <f>L290</f>
        <v>20</v>
      </c>
      <c r="D302" s="21"/>
      <c r="E302" s="22"/>
      <c r="F302" s="20" t="str">
        <f>L294</f>
        <v>12</v>
      </c>
      <c r="G302" s="21"/>
      <c r="H302" s="22"/>
      <c r="I302" s="20" t="str">
        <f>L298</f>
        <v>3</v>
      </c>
      <c r="J302" s="21"/>
      <c r="K302" s="22"/>
      <c r="L302" s="219"/>
      <c r="M302" s="220"/>
      <c r="N302" s="221"/>
      <c r="O302" s="320"/>
      <c r="P302" s="321"/>
      <c r="Q302" s="322"/>
      <c r="R302" s="231"/>
      <c r="S302" s="102"/>
      <c r="T302" s="215" t="str">
        <f>VLOOKUP(AP302,area_19_l2_2,2)&amp;"・"&amp;VLOOKUP(AP302,area_19_l2_2,4)</f>
        <v>茂木・澤村</v>
      </c>
      <c r="U302" s="216"/>
      <c r="V302" s="20" t="str">
        <f>AE290</f>
        <v>22</v>
      </c>
      <c r="W302" s="21"/>
      <c r="X302" s="22"/>
      <c r="Y302" s="20" t="str">
        <f>AE294</f>
        <v>14</v>
      </c>
      <c r="Z302" s="21"/>
      <c r="AA302" s="22"/>
      <c r="AB302" s="20" t="str">
        <f>AE298</f>
        <v>5</v>
      </c>
      <c r="AC302" s="21"/>
      <c r="AD302" s="22"/>
      <c r="AE302" s="219"/>
      <c r="AF302" s="220"/>
      <c r="AG302" s="221"/>
      <c r="AH302" s="320"/>
      <c r="AI302" s="321"/>
      <c r="AJ302" s="322"/>
      <c r="AK302" s="231"/>
      <c r="AL302" s="126"/>
      <c r="AN302" s="234">
        <v>9</v>
      </c>
      <c r="AP302" s="234">
        <v>10</v>
      </c>
      <c r="AR302" s="44">
        <v>17</v>
      </c>
      <c r="AS302" s="44" t="s">
        <v>547</v>
      </c>
      <c r="AT302" s="44" t="s">
        <v>491</v>
      </c>
      <c r="AU302" s="44" t="s">
        <v>548</v>
      </c>
      <c r="AV302" s="44" t="s">
        <v>491</v>
      </c>
      <c r="AX302" s="67" t="s">
        <v>39</v>
      </c>
      <c r="AY302" s="67" t="s">
        <v>461</v>
      </c>
      <c r="AZ302" s="143"/>
      <c r="BA302" s="67" t="str">
        <f>AX286&amp;AX302</f>
        <v>Ｌ２－１６</v>
      </c>
      <c r="BB302" s="67" t="str">
        <f>AY286&amp;AY302</f>
        <v>ＬD02C0004</v>
      </c>
    </row>
    <row r="303" spans="1:54" s="131" customFormat="1" ht="8.25" customHeight="1">
      <c r="A303" s="217"/>
      <c r="B303" s="218"/>
      <c r="C303" s="23"/>
      <c r="D303" s="5"/>
      <c r="E303" s="24"/>
      <c r="F303" s="23"/>
      <c r="G303" s="5"/>
      <c r="H303" s="24"/>
      <c r="I303" s="23"/>
      <c r="J303" s="5"/>
      <c r="K303" s="24"/>
      <c r="L303" s="222"/>
      <c r="M303" s="223"/>
      <c r="N303" s="224"/>
      <c r="O303" s="323"/>
      <c r="P303" s="324"/>
      <c r="Q303" s="325"/>
      <c r="R303" s="232"/>
      <c r="S303" s="102"/>
      <c r="T303" s="217"/>
      <c r="U303" s="218"/>
      <c r="V303" s="23"/>
      <c r="W303" s="5"/>
      <c r="X303" s="24"/>
      <c r="Y303" s="23"/>
      <c r="Z303" s="5"/>
      <c r="AA303" s="24"/>
      <c r="AB303" s="23"/>
      <c r="AC303" s="5"/>
      <c r="AD303" s="24"/>
      <c r="AE303" s="222"/>
      <c r="AF303" s="223"/>
      <c r="AG303" s="224"/>
      <c r="AH303" s="323"/>
      <c r="AI303" s="324"/>
      <c r="AJ303" s="325"/>
      <c r="AK303" s="232"/>
      <c r="AL303" s="126"/>
      <c r="AN303" s="235"/>
      <c r="AP303" s="235"/>
      <c r="AR303" s="44">
        <v>18</v>
      </c>
      <c r="AS303" s="44" t="s">
        <v>549</v>
      </c>
      <c r="AT303" s="44" t="s">
        <v>491</v>
      </c>
      <c r="AU303" s="44" t="s">
        <v>550</v>
      </c>
      <c r="AV303" s="44" t="s">
        <v>491</v>
      </c>
      <c r="AX303" s="67" t="s">
        <v>40</v>
      </c>
      <c r="AY303" s="67" t="s">
        <v>462</v>
      </c>
      <c r="AZ303" s="143"/>
      <c r="BA303" s="67" t="str">
        <f>AX286&amp;AX303</f>
        <v>Ｌ２－１７</v>
      </c>
      <c r="BB303" s="67" t="str">
        <f>AY286&amp;AY303</f>
        <v>ＬD02D0003</v>
      </c>
    </row>
    <row r="304" spans="1:54" s="131" customFormat="1" ht="8.25" customHeight="1">
      <c r="A304" s="236" t="str">
        <f>IF(VLOOKUP(AN304,area_19_l2_2,3)=VLOOKUP(AN304,area_19_l2_2,5),"("&amp;VLOOKUP(AN304,area_19_l2_2,3)&amp;")","("&amp;VLOOKUP(AN304,area_19_l2_2,3)&amp;"・"&amp;VLOOKUP(AN304,area_19_l2_2,5)&amp;")")</f>
        <v>(shot'04)</v>
      </c>
      <c r="B304" s="237"/>
      <c r="C304" s="23"/>
      <c r="D304" s="5"/>
      <c r="E304" s="24"/>
      <c r="F304" s="23"/>
      <c r="G304" s="5"/>
      <c r="H304" s="24"/>
      <c r="I304" s="23"/>
      <c r="J304" s="5"/>
      <c r="K304" s="24"/>
      <c r="L304" s="222"/>
      <c r="M304" s="223"/>
      <c r="N304" s="224"/>
      <c r="O304" s="323"/>
      <c r="P304" s="324"/>
      <c r="Q304" s="325"/>
      <c r="R304" s="232"/>
      <c r="S304" s="102"/>
      <c r="T304" s="236" t="str">
        <f>IF(VLOOKUP(AP304,area_19_l2_2,3)=VLOOKUP(AP304,area_19_l2_2,5),"("&amp;VLOOKUP(AP304,area_19_l2_2,3)&amp;")","("&amp;VLOOKUP(AP304,area_19_l2_2,3)&amp;"・"&amp;VLOOKUP(AP304,area_19_l2_2,5)&amp;")")</f>
        <v>(REALIZE・Blue)</v>
      </c>
      <c r="U304" s="237"/>
      <c r="V304" s="23"/>
      <c r="W304" s="5"/>
      <c r="X304" s="24"/>
      <c r="Y304" s="23"/>
      <c r="Z304" s="5"/>
      <c r="AA304" s="24"/>
      <c r="AB304" s="23"/>
      <c r="AC304" s="5"/>
      <c r="AD304" s="24"/>
      <c r="AE304" s="222"/>
      <c r="AF304" s="223"/>
      <c r="AG304" s="224"/>
      <c r="AH304" s="323"/>
      <c r="AI304" s="324"/>
      <c r="AJ304" s="325"/>
      <c r="AK304" s="232"/>
      <c r="AN304" s="235">
        <v>9</v>
      </c>
      <c r="AP304" s="235">
        <v>10</v>
      </c>
      <c r="AR304" s="44">
        <v>19</v>
      </c>
      <c r="AS304" s="44" t="s">
        <v>550</v>
      </c>
      <c r="AT304" s="44" t="s">
        <v>491</v>
      </c>
      <c r="AU304" s="44" t="s">
        <v>551</v>
      </c>
      <c r="AV304" s="44" t="s">
        <v>491</v>
      </c>
      <c r="AX304" s="67" t="s">
        <v>41</v>
      </c>
      <c r="AY304" s="67" t="s">
        <v>463</v>
      </c>
      <c r="AZ304" s="143"/>
      <c r="BA304" s="67" t="str">
        <f>AX286&amp;AX304</f>
        <v>Ｌ２－１８</v>
      </c>
      <c r="BB304" s="67" t="str">
        <f>AY286&amp;AY304</f>
        <v>ＬD02D0004</v>
      </c>
    </row>
    <row r="305" spans="1:54" s="131" customFormat="1" ht="8.25" customHeight="1" thickBot="1">
      <c r="A305" s="238"/>
      <c r="B305" s="239"/>
      <c r="C305" s="28"/>
      <c r="D305" s="29"/>
      <c r="E305" s="30"/>
      <c r="F305" s="28"/>
      <c r="G305" s="29"/>
      <c r="H305" s="30"/>
      <c r="I305" s="28"/>
      <c r="J305" s="29"/>
      <c r="K305" s="30"/>
      <c r="L305" s="225"/>
      <c r="M305" s="226"/>
      <c r="N305" s="227"/>
      <c r="O305" s="326"/>
      <c r="P305" s="327"/>
      <c r="Q305" s="328"/>
      <c r="R305" s="233"/>
      <c r="S305" s="102"/>
      <c r="T305" s="238"/>
      <c r="U305" s="239"/>
      <c r="V305" s="28"/>
      <c r="W305" s="29"/>
      <c r="X305" s="30"/>
      <c r="Y305" s="28"/>
      <c r="Z305" s="29"/>
      <c r="AA305" s="30"/>
      <c r="AB305" s="28"/>
      <c r="AC305" s="29"/>
      <c r="AD305" s="30"/>
      <c r="AE305" s="225"/>
      <c r="AF305" s="226"/>
      <c r="AG305" s="227"/>
      <c r="AH305" s="326"/>
      <c r="AI305" s="327"/>
      <c r="AJ305" s="328"/>
      <c r="AK305" s="233"/>
      <c r="AN305" s="240"/>
      <c r="AP305" s="240"/>
      <c r="AR305" s="44"/>
      <c r="AS305" s="44"/>
      <c r="AT305" s="44"/>
      <c r="AU305" s="44"/>
      <c r="AV305" s="44"/>
      <c r="AX305" s="67" t="s">
        <v>43</v>
      </c>
      <c r="AY305" s="67" t="s">
        <v>464</v>
      </c>
      <c r="AZ305" s="143"/>
      <c r="BA305" s="67" t="str">
        <f>AX286&amp;AX305</f>
        <v>Ｌ２－１９</v>
      </c>
      <c r="BB305" s="67" t="str">
        <f>AY286&amp;AY305</f>
        <v>ＬD02E0003</v>
      </c>
    </row>
    <row r="306" spans="1:54" s="131" customFormat="1" ht="8.25" customHeight="1">
      <c r="R306" s="126"/>
      <c r="S306" s="102"/>
      <c r="AR306" s="44"/>
      <c r="AS306" s="44"/>
      <c r="AT306" s="44"/>
      <c r="AU306" s="44"/>
      <c r="AV306" s="44"/>
      <c r="AX306" s="67" t="s">
        <v>44</v>
      </c>
      <c r="AY306" s="67" t="s">
        <v>465</v>
      </c>
      <c r="AZ306" s="143"/>
      <c r="BA306" s="67" t="str">
        <f>AX286&amp;AX306</f>
        <v>Ｌ２－２０</v>
      </c>
      <c r="BB306" s="67" t="str">
        <f>AY286&amp;AY306</f>
        <v>ＬD02A0005</v>
      </c>
    </row>
    <row r="307" spans="1:54" s="131" customFormat="1" ht="8.25" customHeight="1" thickBot="1">
      <c r="R307" s="126"/>
      <c r="S307" s="102"/>
      <c r="AR307" s="44"/>
      <c r="AS307" s="44"/>
      <c r="AT307" s="44"/>
      <c r="AU307" s="44"/>
      <c r="AV307" s="44"/>
      <c r="AX307" s="67" t="s">
        <v>45</v>
      </c>
      <c r="AY307" s="67" t="s">
        <v>466</v>
      </c>
      <c r="AZ307" s="143"/>
      <c r="BA307" s="67" t="str">
        <f>AX286&amp;AX307</f>
        <v>Ｌ２－２１</v>
      </c>
      <c r="BB307" s="67" t="str">
        <f>AY286&amp;AY307</f>
        <v>ＬD02A0006</v>
      </c>
    </row>
    <row r="308" spans="1:54" s="131" customFormat="1" ht="8.25" customHeight="1">
      <c r="A308" s="266" t="s">
        <v>42</v>
      </c>
      <c r="B308" s="267"/>
      <c r="C308" s="272" t="str">
        <f>VLOOKUP(AN312,area_19_l2_2,2)</f>
        <v>柏原</v>
      </c>
      <c r="D308" s="273"/>
      <c r="E308" s="274"/>
      <c r="F308" s="272" t="str">
        <f>VLOOKUP(AN316,area_19_l2_2,2)</f>
        <v>大塚</v>
      </c>
      <c r="G308" s="273"/>
      <c r="H308" s="274"/>
      <c r="I308" s="272" t="str">
        <f>VLOOKUP(AN320,area_19_l2_2,2)</f>
        <v>橋本</v>
      </c>
      <c r="J308" s="273"/>
      <c r="K308" s="274"/>
      <c r="L308" s="272" t="str">
        <f>VLOOKUP(AN324,area_19_l2_2,2)</f>
        <v>髙橋</v>
      </c>
      <c r="M308" s="273"/>
      <c r="N308" s="274"/>
      <c r="O308" s="305" t="s">
        <v>208</v>
      </c>
      <c r="P308" s="306"/>
      <c r="Q308" s="267"/>
      <c r="R308" s="280" t="s">
        <v>2</v>
      </c>
      <c r="S308" s="102"/>
      <c r="T308" s="266" t="s">
        <v>209</v>
      </c>
      <c r="U308" s="267"/>
      <c r="V308" s="272" t="str">
        <f>VLOOKUP(AP312,area_19_l2_2,2)</f>
        <v>浅野</v>
      </c>
      <c r="W308" s="273"/>
      <c r="X308" s="274"/>
      <c r="Y308" s="272" t="str">
        <f>VLOOKUP(AP316,area_19_l2_2,2)</f>
        <v>篠原</v>
      </c>
      <c r="Z308" s="273"/>
      <c r="AA308" s="274"/>
      <c r="AB308" s="272" t="str">
        <f>VLOOKUP(AP320,area_19_l2_2,2)</f>
        <v>及川</v>
      </c>
      <c r="AC308" s="273"/>
      <c r="AD308" s="274"/>
      <c r="AE308" s="272" t="str">
        <f>VLOOKUP(AP324,area_19_l2_2,2)</f>
        <v>小野</v>
      </c>
      <c r="AF308" s="273"/>
      <c r="AG308" s="274"/>
      <c r="AH308" s="305" t="s">
        <v>210</v>
      </c>
      <c r="AI308" s="306"/>
      <c r="AJ308" s="267"/>
      <c r="AK308" s="280" t="s">
        <v>2</v>
      </c>
      <c r="AN308" s="234" t="s">
        <v>103</v>
      </c>
      <c r="AP308" s="234" t="s">
        <v>211</v>
      </c>
      <c r="AR308" s="44"/>
      <c r="AS308" s="44"/>
      <c r="AT308" s="44"/>
      <c r="AU308" s="44"/>
      <c r="AV308" s="44"/>
      <c r="AX308" s="67" t="s">
        <v>46</v>
      </c>
      <c r="AY308" s="68" t="s">
        <v>467</v>
      </c>
      <c r="AZ308" s="143"/>
      <c r="BA308" s="67" t="str">
        <f>AX286&amp;AX308</f>
        <v>Ｌ２－２２</v>
      </c>
      <c r="BB308" s="67" t="str">
        <f>AY286&amp;AY308</f>
        <v>ＬD02B0005</v>
      </c>
    </row>
    <row r="309" spans="1:54" s="131" customFormat="1" ht="8.25" customHeight="1">
      <c r="A309" s="268"/>
      <c r="B309" s="269"/>
      <c r="C309" s="275"/>
      <c r="D309" s="276"/>
      <c r="E309" s="259"/>
      <c r="F309" s="275"/>
      <c r="G309" s="276"/>
      <c r="H309" s="259"/>
      <c r="I309" s="275"/>
      <c r="J309" s="276"/>
      <c r="K309" s="259"/>
      <c r="L309" s="275"/>
      <c r="M309" s="276"/>
      <c r="N309" s="259"/>
      <c r="O309" s="307"/>
      <c r="P309" s="308"/>
      <c r="Q309" s="269"/>
      <c r="R309" s="281"/>
      <c r="S309" s="102"/>
      <c r="T309" s="268"/>
      <c r="U309" s="269"/>
      <c r="V309" s="275"/>
      <c r="W309" s="276"/>
      <c r="X309" s="259"/>
      <c r="Y309" s="275"/>
      <c r="Z309" s="276"/>
      <c r="AA309" s="259"/>
      <c r="AB309" s="275"/>
      <c r="AC309" s="276"/>
      <c r="AD309" s="259"/>
      <c r="AE309" s="275"/>
      <c r="AF309" s="276"/>
      <c r="AG309" s="259"/>
      <c r="AH309" s="307"/>
      <c r="AI309" s="308"/>
      <c r="AJ309" s="269"/>
      <c r="AK309" s="281"/>
      <c r="AN309" s="235"/>
      <c r="AP309" s="235"/>
      <c r="AR309" s="44"/>
      <c r="AS309" s="44"/>
      <c r="AT309" s="44"/>
      <c r="AU309" s="44"/>
      <c r="AV309" s="44"/>
      <c r="AX309" s="67" t="s">
        <v>50</v>
      </c>
      <c r="AY309" s="68" t="s">
        <v>468</v>
      </c>
      <c r="AZ309" s="143"/>
      <c r="BA309" s="67" t="str">
        <f>AX286&amp;AX309</f>
        <v>Ｌ２－２３</v>
      </c>
      <c r="BB309" s="67" t="str">
        <f>AY286&amp;AY309</f>
        <v>ＬD02B0006</v>
      </c>
    </row>
    <row r="310" spans="1:54" s="131" customFormat="1" ht="8.25" customHeight="1">
      <c r="A310" s="268"/>
      <c r="B310" s="269"/>
      <c r="C310" s="275" t="str">
        <f>VLOOKUP(AN314,area_19_l2_2,4)</f>
        <v>小松</v>
      </c>
      <c r="D310" s="276"/>
      <c r="E310" s="259"/>
      <c r="F310" s="275" t="str">
        <f>VLOOKUP(AN318,area_19_l2_2,4)</f>
        <v>小林</v>
      </c>
      <c r="G310" s="276"/>
      <c r="H310" s="259"/>
      <c r="I310" s="275" t="str">
        <f>VLOOKUP(AN322,area_19_l2_2,4)</f>
        <v>山元</v>
      </c>
      <c r="J310" s="276"/>
      <c r="K310" s="259"/>
      <c r="L310" s="275" t="str">
        <f>VLOOKUP(AN326,area_19_l2_2,4)</f>
        <v>石井</v>
      </c>
      <c r="M310" s="276"/>
      <c r="N310" s="259"/>
      <c r="O310" s="307"/>
      <c r="P310" s="308"/>
      <c r="Q310" s="269"/>
      <c r="R310" s="281"/>
      <c r="S310" s="102"/>
      <c r="T310" s="268"/>
      <c r="U310" s="269"/>
      <c r="V310" s="275" t="str">
        <f>VLOOKUP(AP314,area_19_l2_2,4)</f>
        <v>森岡</v>
      </c>
      <c r="W310" s="276"/>
      <c r="X310" s="259"/>
      <c r="Y310" s="275" t="str">
        <f>VLOOKUP(AP318,area_19_l2_2,4)</f>
        <v>川本</v>
      </c>
      <c r="Z310" s="276"/>
      <c r="AA310" s="259"/>
      <c r="AB310" s="275" t="str">
        <f>VLOOKUP(AP322,area_19_l2_2,4)</f>
        <v>兼田</v>
      </c>
      <c r="AC310" s="276"/>
      <c r="AD310" s="259"/>
      <c r="AE310" s="275" t="str">
        <f>VLOOKUP(AP326,area_19_l2_2,4)</f>
        <v>水野</v>
      </c>
      <c r="AF310" s="276"/>
      <c r="AG310" s="259"/>
      <c r="AH310" s="307"/>
      <c r="AI310" s="308"/>
      <c r="AJ310" s="269"/>
      <c r="AK310" s="281"/>
      <c r="AN310" s="235"/>
      <c r="AP310" s="235"/>
      <c r="AR310" s="44"/>
      <c r="AS310" s="44"/>
      <c r="AT310" s="44"/>
      <c r="AU310" s="44"/>
      <c r="AV310" s="44"/>
      <c r="AX310" s="67" t="s">
        <v>51</v>
      </c>
      <c r="AY310" s="68" t="s">
        <v>469</v>
      </c>
      <c r="AZ310" s="143"/>
      <c r="BA310" s="67" t="str">
        <f>AX286&amp;AX310</f>
        <v>Ｌ２－２４</v>
      </c>
      <c r="BB310" s="67" t="str">
        <f>AY286&amp;AY310</f>
        <v>ＬD02C0005</v>
      </c>
    </row>
    <row r="311" spans="1:54" s="131" customFormat="1" ht="8.25" customHeight="1">
      <c r="A311" s="270"/>
      <c r="B311" s="271"/>
      <c r="C311" s="283"/>
      <c r="D311" s="284"/>
      <c r="E311" s="261"/>
      <c r="F311" s="283"/>
      <c r="G311" s="284"/>
      <c r="H311" s="261"/>
      <c r="I311" s="283"/>
      <c r="J311" s="284"/>
      <c r="K311" s="261"/>
      <c r="L311" s="283"/>
      <c r="M311" s="284"/>
      <c r="N311" s="261"/>
      <c r="O311" s="309"/>
      <c r="P311" s="310"/>
      <c r="Q311" s="271"/>
      <c r="R311" s="282"/>
      <c r="S311" s="102"/>
      <c r="T311" s="270"/>
      <c r="U311" s="271"/>
      <c r="V311" s="283"/>
      <c r="W311" s="284"/>
      <c r="X311" s="261"/>
      <c r="Y311" s="283"/>
      <c r="Z311" s="284"/>
      <c r="AA311" s="261"/>
      <c r="AB311" s="283"/>
      <c r="AC311" s="284"/>
      <c r="AD311" s="261"/>
      <c r="AE311" s="283"/>
      <c r="AF311" s="284"/>
      <c r="AG311" s="261"/>
      <c r="AH311" s="309"/>
      <c r="AI311" s="310"/>
      <c r="AJ311" s="271"/>
      <c r="AK311" s="282"/>
      <c r="AN311" s="235"/>
      <c r="AP311" s="235"/>
      <c r="AR311" s="44"/>
      <c r="AS311" s="44"/>
      <c r="AT311" s="44"/>
      <c r="AU311" s="44"/>
      <c r="AV311" s="44"/>
      <c r="AX311" s="67" t="s">
        <v>61</v>
      </c>
      <c r="AY311" s="68" t="s">
        <v>470</v>
      </c>
      <c r="AZ311" s="143"/>
      <c r="BA311" s="67" t="str">
        <f>AX286&amp;AX311</f>
        <v>Ｌ２－２５</v>
      </c>
      <c r="BB311" s="67" t="str">
        <f>AY286&amp;AY311</f>
        <v>ＬD02C0006</v>
      </c>
    </row>
    <row r="312" spans="1:54" s="131" customFormat="1" ht="8.25" customHeight="1">
      <c r="A312" s="215" t="str">
        <f>VLOOKUP(AN312,area_19_l2_2,2)&amp;"・"&amp;VLOOKUP(AN312,area_19_l2_2,4)</f>
        <v>柏原・小松</v>
      </c>
      <c r="B312" s="216"/>
      <c r="C312" s="219"/>
      <c r="D312" s="220"/>
      <c r="E312" s="221"/>
      <c r="F312" s="20" t="s">
        <v>17</v>
      </c>
      <c r="G312" s="21"/>
      <c r="H312" s="22"/>
      <c r="I312" s="20" t="s">
        <v>47</v>
      </c>
      <c r="J312" s="21"/>
      <c r="K312" s="22"/>
      <c r="L312" s="20" t="s">
        <v>212</v>
      </c>
      <c r="M312" s="21"/>
      <c r="N312" s="22"/>
      <c r="O312" s="320"/>
      <c r="P312" s="321"/>
      <c r="Q312" s="322"/>
      <c r="R312" s="231"/>
      <c r="S312" s="102"/>
      <c r="T312" s="215" t="str">
        <f>VLOOKUP(AP312,area_19_l2_2,2)&amp;"・"&amp;VLOOKUP(AP312,area_19_l2_2,4)</f>
        <v>浅野・森岡</v>
      </c>
      <c r="U312" s="216"/>
      <c r="V312" s="219"/>
      <c r="W312" s="220"/>
      <c r="X312" s="221"/>
      <c r="Y312" s="20" t="s">
        <v>10</v>
      </c>
      <c r="Z312" s="21"/>
      <c r="AA312" s="22"/>
      <c r="AB312" s="20" t="s">
        <v>49</v>
      </c>
      <c r="AC312" s="21"/>
      <c r="AD312" s="22"/>
      <c r="AE312" s="20" t="s">
        <v>213</v>
      </c>
      <c r="AF312" s="21"/>
      <c r="AG312" s="22"/>
      <c r="AH312" s="320"/>
      <c r="AI312" s="321"/>
      <c r="AJ312" s="322"/>
      <c r="AK312" s="231"/>
      <c r="AN312" s="234">
        <v>3</v>
      </c>
      <c r="AP312" s="234">
        <v>4</v>
      </c>
      <c r="AR312" s="44"/>
      <c r="AS312" s="44"/>
      <c r="AT312" s="44"/>
      <c r="AU312" s="44"/>
      <c r="AV312" s="44"/>
      <c r="AX312" s="67" t="s">
        <v>168</v>
      </c>
      <c r="AY312" s="67" t="s">
        <v>471</v>
      </c>
      <c r="AZ312" s="143"/>
      <c r="BA312" s="67" t="str">
        <f>AX286&amp;AX312</f>
        <v>Ｌ２－２６</v>
      </c>
      <c r="BB312" s="67" t="str">
        <f>AY286&amp;AY312</f>
        <v>ＬD02D0005</v>
      </c>
    </row>
    <row r="313" spans="1:54" s="131" customFormat="1" ht="8.25" customHeight="1">
      <c r="A313" s="217"/>
      <c r="B313" s="218"/>
      <c r="C313" s="222"/>
      <c r="D313" s="223"/>
      <c r="E313" s="224"/>
      <c r="F313" s="23"/>
      <c r="G313" s="5"/>
      <c r="H313" s="24"/>
      <c r="I313" s="23"/>
      <c r="J313" s="5"/>
      <c r="K313" s="24"/>
      <c r="L313" s="23"/>
      <c r="M313" s="5"/>
      <c r="N313" s="24"/>
      <c r="O313" s="323"/>
      <c r="P313" s="324"/>
      <c r="Q313" s="325"/>
      <c r="R313" s="232"/>
      <c r="S313" s="102"/>
      <c r="T313" s="217"/>
      <c r="U313" s="218"/>
      <c r="V313" s="222"/>
      <c r="W313" s="223"/>
      <c r="X313" s="224"/>
      <c r="Y313" s="23"/>
      <c r="Z313" s="5"/>
      <c r="AA313" s="24"/>
      <c r="AB313" s="23"/>
      <c r="AC313" s="5"/>
      <c r="AD313" s="24"/>
      <c r="AE313" s="23"/>
      <c r="AF313" s="5"/>
      <c r="AG313" s="24"/>
      <c r="AH313" s="323"/>
      <c r="AI313" s="324"/>
      <c r="AJ313" s="325"/>
      <c r="AK313" s="232"/>
      <c r="AN313" s="235"/>
      <c r="AP313" s="235"/>
      <c r="AR313" s="44"/>
      <c r="AS313" s="44"/>
      <c r="AT313" s="44"/>
      <c r="AU313" s="44"/>
      <c r="AV313" s="44"/>
      <c r="AX313" s="67" t="s">
        <v>169</v>
      </c>
      <c r="AY313" s="67" t="s">
        <v>472</v>
      </c>
      <c r="AZ313" s="143"/>
      <c r="BA313" s="67" t="str">
        <f>AX286&amp;AX313</f>
        <v>Ｌ２－２７</v>
      </c>
      <c r="BB313" s="67" t="str">
        <f>AY286&amp;AY313</f>
        <v>ＬD02D0006</v>
      </c>
    </row>
    <row r="314" spans="1:54" s="131" customFormat="1" ht="8.25" customHeight="1">
      <c r="A314" s="258" t="str">
        <f>IF(VLOOKUP(AN314,area_19_l2_2,3)=VLOOKUP(AN314,area_19_l2_2,5),"("&amp;VLOOKUP(AN314,area_19_l2_2,3)&amp;")","("&amp;VLOOKUP(AN314,area_19_l2_2,3)&amp;"・"&amp;VLOOKUP(AN314,area_19_l2_2,5)&amp;")")</f>
        <v>(shot'04)</v>
      </c>
      <c r="B314" s="259"/>
      <c r="C314" s="222"/>
      <c r="D314" s="223"/>
      <c r="E314" s="224"/>
      <c r="F314" s="23"/>
      <c r="G314" s="5"/>
      <c r="H314" s="24"/>
      <c r="I314" s="23"/>
      <c r="J314" s="5"/>
      <c r="K314" s="24"/>
      <c r="L314" s="23"/>
      <c r="M314" s="5"/>
      <c r="N314" s="24"/>
      <c r="O314" s="323"/>
      <c r="P314" s="324"/>
      <c r="Q314" s="325"/>
      <c r="R314" s="232"/>
      <c r="S314" s="102"/>
      <c r="T314" s="258" t="str">
        <f>IF(VLOOKUP(AP314,area_19_l2_2,3)=VLOOKUP(AP314,area_19_l2_2,5),"("&amp;VLOOKUP(AP314,area_19_l2_2,3)&amp;")","("&amp;VLOOKUP(AP314,area_19_l2_2,3)&amp;"・"&amp;VLOOKUP(AP314,area_19_l2_2,5)&amp;")")</f>
        <v>(飛鳥・マザーグース)</v>
      </c>
      <c r="U314" s="259"/>
      <c r="V314" s="222"/>
      <c r="W314" s="223"/>
      <c r="X314" s="224"/>
      <c r="Y314" s="23"/>
      <c r="Z314" s="5"/>
      <c r="AA314" s="24"/>
      <c r="AB314" s="23"/>
      <c r="AC314" s="5"/>
      <c r="AD314" s="24"/>
      <c r="AE314" s="23"/>
      <c r="AF314" s="5"/>
      <c r="AG314" s="24"/>
      <c r="AH314" s="323"/>
      <c r="AI314" s="324"/>
      <c r="AJ314" s="325"/>
      <c r="AK314" s="232"/>
      <c r="AN314" s="235">
        <v>3</v>
      </c>
      <c r="AP314" s="235">
        <v>4</v>
      </c>
      <c r="AR314" s="44"/>
      <c r="AS314" s="44"/>
      <c r="AT314" s="44"/>
      <c r="AU314" s="44"/>
      <c r="AV314" s="44"/>
      <c r="AX314" s="67" t="s">
        <v>170</v>
      </c>
      <c r="AY314" s="67" t="s">
        <v>473</v>
      </c>
      <c r="AZ314" s="143"/>
      <c r="BA314" s="67" t="str">
        <f>AX286&amp;AX314</f>
        <v>Ｌ２－２８</v>
      </c>
      <c r="BB314" s="67" t="str">
        <f>AY286&amp;AY314</f>
        <v>ＬD02Y0001</v>
      </c>
    </row>
    <row r="315" spans="1:54" s="131" customFormat="1" ht="8.25" customHeight="1">
      <c r="A315" s="260"/>
      <c r="B315" s="261"/>
      <c r="C315" s="262"/>
      <c r="D315" s="263"/>
      <c r="E315" s="264"/>
      <c r="F315" s="25"/>
      <c r="G315" s="26"/>
      <c r="H315" s="27"/>
      <c r="I315" s="25"/>
      <c r="J315" s="26"/>
      <c r="K315" s="27"/>
      <c r="L315" s="25"/>
      <c r="M315" s="26"/>
      <c r="N315" s="27"/>
      <c r="O315" s="329"/>
      <c r="P315" s="330"/>
      <c r="Q315" s="331"/>
      <c r="R315" s="286"/>
      <c r="S315" s="102"/>
      <c r="T315" s="260"/>
      <c r="U315" s="261"/>
      <c r="V315" s="262"/>
      <c r="W315" s="263"/>
      <c r="X315" s="264"/>
      <c r="Y315" s="25"/>
      <c r="Z315" s="26"/>
      <c r="AA315" s="27"/>
      <c r="AB315" s="25"/>
      <c r="AC315" s="26"/>
      <c r="AD315" s="27"/>
      <c r="AE315" s="25"/>
      <c r="AF315" s="26"/>
      <c r="AG315" s="27"/>
      <c r="AH315" s="329"/>
      <c r="AI315" s="330"/>
      <c r="AJ315" s="331"/>
      <c r="AK315" s="286"/>
      <c r="AN315" s="240"/>
      <c r="AP315" s="240"/>
      <c r="AR315" s="44"/>
      <c r="AS315" s="44"/>
      <c r="AT315" s="44"/>
      <c r="AU315" s="44"/>
      <c r="AV315" s="44"/>
      <c r="AX315" s="67" t="s">
        <v>225</v>
      </c>
      <c r="AY315" s="67" t="s">
        <v>22</v>
      </c>
      <c r="AZ315" s="143"/>
      <c r="BA315" s="67" t="str">
        <f>AX286&amp;AX315</f>
        <v>Ｌ２－２９</v>
      </c>
      <c r="BB315" s="67" t="str">
        <f>AY286&amp;AY315</f>
        <v>ＬD02Y0002</v>
      </c>
    </row>
    <row r="316" spans="1:54" s="131" customFormat="1" ht="8.25" customHeight="1">
      <c r="A316" s="215" t="str">
        <f>VLOOKUP(AN316,area_19_l2_2,2)&amp;"・"&amp;VLOOKUP(AN316,area_19_l2_2,4)</f>
        <v>大塚・小林</v>
      </c>
      <c r="B316" s="216"/>
      <c r="C316" s="20" t="str">
        <f>F312</f>
        <v>6</v>
      </c>
      <c r="D316" s="21"/>
      <c r="E316" s="22"/>
      <c r="F316" s="219"/>
      <c r="G316" s="220"/>
      <c r="H316" s="221"/>
      <c r="I316" s="20" t="s">
        <v>214</v>
      </c>
      <c r="J316" s="21"/>
      <c r="K316" s="22"/>
      <c r="L316" s="20" t="s">
        <v>52</v>
      </c>
      <c r="M316" s="21"/>
      <c r="N316" s="22"/>
      <c r="O316" s="320"/>
      <c r="P316" s="321"/>
      <c r="Q316" s="322"/>
      <c r="R316" s="231"/>
      <c r="S316" s="102"/>
      <c r="T316" s="215" t="str">
        <f>VLOOKUP(AP316,area_19_l2_2,2)&amp;"・"&amp;VLOOKUP(AP316,area_19_l2_2,4)</f>
        <v>篠原・川本</v>
      </c>
      <c r="U316" s="216"/>
      <c r="V316" s="20" t="str">
        <f>Y312</f>
        <v>8</v>
      </c>
      <c r="W316" s="21"/>
      <c r="X316" s="22"/>
      <c r="Y316" s="219"/>
      <c r="Z316" s="220"/>
      <c r="AA316" s="221"/>
      <c r="AB316" s="20" t="s">
        <v>215</v>
      </c>
      <c r="AC316" s="21"/>
      <c r="AD316" s="22"/>
      <c r="AE316" s="20" t="s">
        <v>54</v>
      </c>
      <c r="AF316" s="21"/>
      <c r="AG316" s="22"/>
      <c r="AH316" s="320"/>
      <c r="AI316" s="321"/>
      <c r="AJ316" s="322"/>
      <c r="AK316" s="231"/>
      <c r="AN316" s="234">
        <v>19</v>
      </c>
      <c r="AP316" s="234">
        <v>13</v>
      </c>
      <c r="AR316" s="44"/>
      <c r="AS316" s="44"/>
      <c r="AT316" s="44"/>
      <c r="AU316" s="44"/>
      <c r="AV316" s="44"/>
      <c r="AX316" s="67" t="s">
        <v>228</v>
      </c>
      <c r="AY316" s="67" t="s">
        <v>24</v>
      </c>
      <c r="AZ316" s="143"/>
      <c r="BA316" s="67" t="str">
        <f>AX286&amp;AX316</f>
        <v>Ｌ２－３０</v>
      </c>
      <c r="BB316" s="67" t="str">
        <f>AY286&amp;AY316</f>
        <v>ＬD02Y0003</v>
      </c>
    </row>
    <row r="317" spans="1:54" s="131" customFormat="1" ht="8.25" customHeight="1">
      <c r="A317" s="217"/>
      <c r="B317" s="218"/>
      <c r="C317" s="23"/>
      <c r="D317" s="5"/>
      <c r="E317" s="24"/>
      <c r="F317" s="222"/>
      <c r="G317" s="223"/>
      <c r="H317" s="224"/>
      <c r="I317" s="23"/>
      <c r="J317" s="5"/>
      <c r="K317" s="24"/>
      <c r="L317" s="23"/>
      <c r="M317" s="5"/>
      <c r="N317" s="24"/>
      <c r="O317" s="323"/>
      <c r="P317" s="324"/>
      <c r="Q317" s="325"/>
      <c r="R317" s="232"/>
      <c r="S317" s="102"/>
      <c r="T317" s="217"/>
      <c r="U317" s="218"/>
      <c r="V317" s="23"/>
      <c r="W317" s="5"/>
      <c r="X317" s="24"/>
      <c r="Y317" s="222"/>
      <c r="Z317" s="223"/>
      <c r="AA317" s="224"/>
      <c r="AB317" s="23"/>
      <c r="AC317" s="5"/>
      <c r="AD317" s="24"/>
      <c r="AE317" s="23"/>
      <c r="AF317" s="5"/>
      <c r="AG317" s="24"/>
      <c r="AH317" s="323"/>
      <c r="AI317" s="324"/>
      <c r="AJ317" s="325"/>
      <c r="AK317" s="232"/>
      <c r="AN317" s="235"/>
      <c r="AP317" s="235"/>
      <c r="AR317" s="44"/>
      <c r="AS317" s="44"/>
      <c r="AT317" s="44"/>
      <c r="AU317" s="44"/>
      <c r="AV317" s="44"/>
      <c r="AX317" s="67" t="s">
        <v>230</v>
      </c>
      <c r="AY317" s="67" t="s">
        <v>27</v>
      </c>
      <c r="AZ317" s="143"/>
      <c r="BA317" s="67" t="str">
        <f>AX286&amp;AX317</f>
        <v>Ｌ２－３１</v>
      </c>
      <c r="BB317" s="67" t="str">
        <f>AY286&amp;AY317</f>
        <v>ＬD02Y0004</v>
      </c>
    </row>
    <row r="318" spans="1:54" s="131" customFormat="1" ht="8.25" customHeight="1">
      <c r="A318" s="258" t="str">
        <f>IF(VLOOKUP(AN318,area_19_l2_2,3)=VLOOKUP(AN318,area_19_l2_2,5),"("&amp;VLOOKUP(AN318,area_19_l2_2,3)&amp;")","("&amp;VLOOKUP(AN318,area_19_l2_2,3)&amp;"・"&amp;VLOOKUP(AN318,area_19_l2_2,5)&amp;")")</f>
        <v>(松戸六実高校)</v>
      </c>
      <c r="B318" s="259"/>
      <c r="C318" s="23"/>
      <c r="D318" s="5"/>
      <c r="E318" s="24"/>
      <c r="F318" s="222"/>
      <c r="G318" s="223"/>
      <c r="H318" s="224"/>
      <c r="I318" s="23"/>
      <c r="J318" s="5"/>
      <c r="K318" s="24"/>
      <c r="L318" s="23"/>
      <c r="M318" s="5"/>
      <c r="N318" s="24"/>
      <c r="O318" s="323"/>
      <c r="P318" s="324"/>
      <c r="Q318" s="325"/>
      <c r="R318" s="232"/>
      <c r="S318" s="102"/>
      <c r="T318" s="258" t="str">
        <f>IF(VLOOKUP(AP318,area_19_l2_2,3)=VLOOKUP(AP318,area_19_l2_2,5),"("&amp;VLOOKUP(AP318,area_19_l2_2,3)&amp;")","("&amp;VLOOKUP(AP318,area_19_l2_2,3)&amp;"・"&amp;VLOOKUP(AP318,area_19_l2_2,5)&amp;")")</f>
        <v>(松戸六実高校)</v>
      </c>
      <c r="U318" s="259"/>
      <c r="V318" s="23"/>
      <c r="W318" s="5"/>
      <c r="X318" s="24"/>
      <c r="Y318" s="222"/>
      <c r="Z318" s="223"/>
      <c r="AA318" s="224"/>
      <c r="AB318" s="23"/>
      <c r="AC318" s="5"/>
      <c r="AD318" s="24"/>
      <c r="AE318" s="23"/>
      <c r="AF318" s="5"/>
      <c r="AG318" s="24"/>
      <c r="AH318" s="323"/>
      <c r="AI318" s="324"/>
      <c r="AJ318" s="325"/>
      <c r="AK318" s="232"/>
      <c r="AN318" s="235">
        <v>19</v>
      </c>
      <c r="AP318" s="235">
        <v>13</v>
      </c>
      <c r="AR318" s="44"/>
      <c r="AS318" s="44"/>
      <c r="AT318" s="44"/>
      <c r="AU318" s="44"/>
      <c r="AV318" s="44"/>
      <c r="AX318" s="67" t="s">
        <v>231</v>
      </c>
      <c r="AY318" s="67" t="s">
        <v>474</v>
      </c>
      <c r="AZ318" s="143"/>
      <c r="BA318" s="67" t="str">
        <f>AX286&amp;AX318</f>
        <v>Ｌ２－３２</v>
      </c>
      <c r="BB318" s="67" t="str">
        <f>AY286&amp;AY318</f>
        <v>ＬD02Z0001</v>
      </c>
    </row>
    <row r="319" spans="1:54" s="131" customFormat="1" ht="8.25" customHeight="1">
      <c r="A319" s="260"/>
      <c r="B319" s="261"/>
      <c r="C319" s="25"/>
      <c r="D319" s="26"/>
      <c r="E319" s="27"/>
      <c r="F319" s="262"/>
      <c r="G319" s="263"/>
      <c r="H319" s="264"/>
      <c r="I319" s="25"/>
      <c r="J319" s="26"/>
      <c r="K319" s="27"/>
      <c r="L319" s="25"/>
      <c r="M319" s="26"/>
      <c r="N319" s="27"/>
      <c r="O319" s="329"/>
      <c r="P319" s="330"/>
      <c r="Q319" s="331"/>
      <c r="R319" s="286"/>
      <c r="S319" s="102"/>
      <c r="T319" s="260"/>
      <c r="U319" s="261"/>
      <c r="V319" s="25"/>
      <c r="W319" s="26"/>
      <c r="X319" s="27"/>
      <c r="Y319" s="262"/>
      <c r="Z319" s="263"/>
      <c r="AA319" s="264"/>
      <c r="AB319" s="25"/>
      <c r="AC319" s="26"/>
      <c r="AD319" s="27"/>
      <c r="AE319" s="25"/>
      <c r="AF319" s="26"/>
      <c r="AG319" s="27"/>
      <c r="AH319" s="329"/>
      <c r="AI319" s="330"/>
      <c r="AJ319" s="331"/>
      <c r="AK319" s="286"/>
      <c r="AN319" s="240"/>
      <c r="AP319" s="240"/>
      <c r="AR319" s="44"/>
      <c r="AS319" s="44"/>
      <c r="AT319" s="44"/>
      <c r="AU319" s="44"/>
      <c r="AV319" s="44"/>
      <c r="AX319" s="67" t="s">
        <v>232</v>
      </c>
      <c r="AY319" s="67" t="s">
        <v>475</v>
      </c>
      <c r="AZ319" s="143"/>
      <c r="BA319" s="67" t="str">
        <f>AX286&amp;AX319</f>
        <v>Ｌ２－３３</v>
      </c>
      <c r="BB319" s="67" t="str">
        <f>AY286&amp;AY319</f>
        <v>ＬD02Z0002</v>
      </c>
    </row>
    <row r="320" spans="1:54" s="131" customFormat="1" ht="8.25" customHeight="1">
      <c r="A320" s="215" t="str">
        <f>VLOOKUP(AN320,area_19_l2_2,2)&amp;"・"&amp;VLOOKUP(AN320,area_19_l2_2,4)</f>
        <v>橋本・山元</v>
      </c>
      <c r="B320" s="216"/>
      <c r="C320" s="20" t="str">
        <f>I312</f>
        <v>15</v>
      </c>
      <c r="D320" s="21"/>
      <c r="E320" s="22"/>
      <c r="F320" s="20" t="str">
        <f>I316</f>
        <v>25</v>
      </c>
      <c r="G320" s="21"/>
      <c r="H320" s="22"/>
      <c r="I320" s="219"/>
      <c r="J320" s="220"/>
      <c r="K320" s="221"/>
      <c r="L320" s="20" t="s">
        <v>7</v>
      </c>
      <c r="M320" s="21"/>
      <c r="N320" s="22"/>
      <c r="O320" s="320"/>
      <c r="P320" s="321"/>
      <c r="Q320" s="322"/>
      <c r="R320" s="231"/>
      <c r="S320" s="102"/>
      <c r="T320" s="215" t="str">
        <f>VLOOKUP(AP320,area_19_l2_2,2)&amp;"・"&amp;VLOOKUP(AP320,area_19_l2_2,4)</f>
        <v>及川・兼田</v>
      </c>
      <c r="U320" s="216"/>
      <c r="V320" s="20" t="str">
        <f>AB312</f>
        <v>17</v>
      </c>
      <c r="W320" s="21"/>
      <c r="X320" s="22"/>
      <c r="Y320" s="20" t="str">
        <f>AB316</f>
        <v>27</v>
      </c>
      <c r="Z320" s="21"/>
      <c r="AA320" s="22"/>
      <c r="AB320" s="219"/>
      <c r="AC320" s="220"/>
      <c r="AD320" s="221"/>
      <c r="AE320" s="20" t="s">
        <v>16</v>
      </c>
      <c r="AF320" s="21"/>
      <c r="AG320" s="22"/>
      <c r="AH320" s="320"/>
      <c r="AI320" s="321"/>
      <c r="AJ320" s="322"/>
      <c r="AK320" s="231"/>
      <c r="AN320" s="235">
        <v>14</v>
      </c>
      <c r="AP320" s="235">
        <v>12</v>
      </c>
      <c r="AR320" s="44"/>
      <c r="AS320" s="44"/>
      <c r="AT320" s="44"/>
      <c r="AU320" s="44"/>
      <c r="AV320" s="44"/>
      <c r="AX320" s="67"/>
      <c r="AY320" s="67"/>
      <c r="BA320" s="69"/>
      <c r="BB320" s="69"/>
    </row>
    <row r="321" spans="1:54" s="131" customFormat="1" ht="8.25" customHeight="1">
      <c r="A321" s="217"/>
      <c r="B321" s="218"/>
      <c r="C321" s="23"/>
      <c r="D321" s="5"/>
      <c r="E321" s="24"/>
      <c r="F321" s="23"/>
      <c r="G321" s="5"/>
      <c r="H321" s="24"/>
      <c r="I321" s="222"/>
      <c r="J321" s="223"/>
      <c r="K321" s="224"/>
      <c r="L321" s="23"/>
      <c r="M321" s="5"/>
      <c r="N321" s="24"/>
      <c r="O321" s="323"/>
      <c r="P321" s="324"/>
      <c r="Q321" s="325"/>
      <c r="R321" s="232"/>
      <c r="S321" s="102"/>
      <c r="T321" s="217"/>
      <c r="U321" s="218"/>
      <c r="V321" s="23"/>
      <c r="W321" s="5"/>
      <c r="X321" s="24"/>
      <c r="Y321" s="23"/>
      <c r="Z321" s="5"/>
      <c r="AA321" s="24"/>
      <c r="AB321" s="222"/>
      <c r="AC321" s="223"/>
      <c r="AD321" s="224"/>
      <c r="AE321" s="23"/>
      <c r="AF321" s="5"/>
      <c r="AG321" s="24"/>
      <c r="AH321" s="323"/>
      <c r="AI321" s="324"/>
      <c r="AJ321" s="325"/>
      <c r="AK321" s="232"/>
      <c r="AN321" s="235"/>
      <c r="AP321" s="235"/>
      <c r="AR321" s="44"/>
      <c r="AS321" s="44"/>
      <c r="AT321" s="44"/>
      <c r="AU321" s="44"/>
      <c r="AV321" s="44"/>
      <c r="AX321" s="67"/>
      <c r="AY321" s="67"/>
      <c r="BA321" s="69"/>
      <c r="BB321" s="69"/>
    </row>
    <row r="322" spans="1:54" s="131" customFormat="1" ht="8.25" customHeight="1">
      <c r="A322" s="236" t="str">
        <f>IF(VLOOKUP(AN322,area_19_l2_2,3)=VLOOKUP(AN322,area_19_l2_2,5),"("&amp;VLOOKUP(AN322,area_19_l2_2,3)&amp;")","("&amp;VLOOKUP(AN322,area_19_l2_2,3)&amp;"・"&amp;VLOOKUP(AN322,area_19_l2_2,5)&amp;")")</f>
        <v>(Blue)</v>
      </c>
      <c r="B322" s="237"/>
      <c r="C322" s="23"/>
      <c r="D322" s="5"/>
      <c r="E322" s="24"/>
      <c r="F322" s="23"/>
      <c r="G322" s="5"/>
      <c r="H322" s="24"/>
      <c r="I322" s="222"/>
      <c r="J322" s="223"/>
      <c r="K322" s="224"/>
      <c r="L322" s="23"/>
      <c r="M322" s="5"/>
      <c r="N322" s="24"/>
      <c r="O322" s="323"/>
      <c r="P322" s="324"/>
      <c r="Q322" s="325"/>
      <c r="R322" s="232"/>
      <c r="S322" s="102"/>
      <c r="T322" s="236" t="str">
        <f>IF(VLOOKUP(AP322,area_19_l2_2,3)=VLOOKUP(AP322,area_19_l2_2,5),"("&amp;VLOOKUP(AP322,area_19_l2_2,3)&amp;")","("&amp;VLOOKUP(AP322,area_19_l2_2,3)&amp;"・"&amp;VLOOKUP(AP322,area_19_l2_2,5)&amp;")")</f>
        <v>(しらさぎ・レモン)</v>
      </c>
      <c r="U322" s="237"/>
      <c r="V322" s="23"/>
      <c r="W322" s="5"/>
      <c r="X322" s="24"/>
      <c r="Y322" s="23"/>
      <c r="Z322" s="5"/>
      <c r="AA322" s="24"/>
      <c r="AB322" s="222"/>
      <c r="AC322" s="223"/>
      <c r="AD322" s="224"/>
      <c r="AE322" s="23"/>
      <c r="AF322" s="5"/>
      <c r="AG322" s="24"/>
      <c r="AH322" s="323"/>
      <c r="AI322" s="324"/>
      <c r="AJ322" s="325"/>
      <c r="AK322" s="232"/>
      <c r="AN322" s="235">
        <v>14</v>
      </c>
      <c r="AP322" s="235">
        <v>12</v>
      </c>
      <c r="AR322" s="44"/>
      <c r="AS322" s="44"/>
      <c r="AT322" s="44"/>
      <c r="AU322" s="44"/>
      <c r="AV322" s="44"/>
      <c r="AX322" s="67"/>
      <c r="AY322" s="67"/>
      <c r="BA322" s="69"/>
      <c r="BB322" s="69"/>
    </row>
    <row r="323" spans="1:54" s="131" customFormat="1" ht="8.25" customHeight="1">
      <c r="A323" s="265"/>
      <c r="B323" s="237"/>
      <c r="C323" s="23"/>
      <c r="D323" s="26"/>
      <c r="E323" s="24"/>
      <c r="F323" s="23"/>
      <c r="G323" s="26"/>
      <c r="H323" s="24"/>
      <c r="I323" s="262"/>
      <c r="J323" s="263"/>
      <c r="K323" s="264"/>
      <c r="L323" s="23"/>
      <c r="M323" s="26"/>
      <c r="N323" s="24"/>
      <c r="O323" s="329"/>
      <c r="P323" s="330"/>
      <c r="Q323" s="331"/>
      <c r="R323" s="232"/>
      <c r="S323" s="102"/>
      <c r="T323" s="265"/>
      <c r="U323" s="237"/>
      <c r="V323" s="23"/>
      <c r="W323" s="26"/>
      <c r="X323" s="24"/>
      <c r="Y323" s="23"/>
      <c r="Z323" s="26"/>
      <c r="AA323" s="24"/>
      <c r="AB323" s="262"/>
      <c r="AC323" s="263"/>
      <c r="AD323" s="264"/>
      <c r="AE323" s="23"/>
      <c r="AF323" s="26"/>
      <c r="AG323" s="24"/>
      <c r="AH323" s="329"/>
      <c r="AI323" s="330"/>
      <c r="AJ323" s="331"/>
      <c r="AK323" s="232"/>
      <c r="AN323" s="240"/>
      <c r="AP323" s="240"/>
      <c r="AR323" s="44"/>
      <c r="AS323" s="44"/>
      <c r="AT323" s="44"/>
      <c r="AU323" s="44"/>
      <c r="AV323" s="44"/>
      <c r="AX323" s="67"/>
      <c r="AY323" s="67"/>
      <c r="BA323" s="69"/>
      <c r="BB323" s="69"/>
    </row>
    <row r="324" spans="1:54" s="131" customFormat="1" ht="8.25" customHeight="1">
      <c r="A324" s="215" t="str">
        <f>VLOOKUP(AN324,area_19_l2_2,2)&amp;"・"&amp;VLOOKUP(AN324,area_19_l2_2,4)</f>
        <v>髙橋・石井</v>
      </c>
      <c r="B324" s="216"/>
      <c r="C324" s="20" t="str">
        <f>L312</f>
        <v>24</v>
      </c>
      <c r="D324" s="21"/>
      <c r="E324" s="22"/>
      <c r="F324" s="20" t="str">
        <f>L316</f>
        <v>16</v>
      </c>
      <c r="G324" s="21"/>
      <c r="H324" s="22"/>
      <c r="I324" s="20" t="str">
        <f>L320</f>
        <v>7</v>
      </c>
      <c r="J324" s="21"/>
      <c r="K324" s="22"/>
      <c r="L324" s="219"/>
      <c r="M324" s="220"/>
      <c r="N324" s="221"/>
      <c r="O324" s="320"/>
      <c r="P324" s="321"/>
      <c r="Q324" s="322"/>
      <c r="R324" s="231"/>
      <c r="S324" s="102"/>
      <c r="T324" s="215" t="str">
        <f>VLOOKUP(AP324,area_19_l2_2,2)&amp;"・"&amp;VLOOKUP(AP324,area_19_l2_2,4)</f>
        <v>小野・水野</v>
      </c>
      <c r="U324" s="216"/>
      <c r="V324" s="20" t="str">
        <f>AE312</f>
        <v>26</v>
      </c>
      <c r="W324" s="21"/>
      <c r="X324" s="22"/>
      <c r="Y324" s="20" t="str">
        <f>AE316</f>
        <v>18</v>
      </c>
      <c r="Z324" s="21"/>
      <c r="AA324" s="22"/>
      <c r="AB324" s="20" t="str">
        <f>AE320</f>
        <v>9</v>
      </c>
      <c r="AC324" s="21"/>
      <c r="AD324" s="22"/>
      <c r="AE324" s="219"/>
      <c r="AF324" s="220"/>
      <c r="AG324" s="221"/>
      <c r="AH324" s="320"/>
      <c r="AI324" s="321"/>
      <c r="AJ324" s="322"/>
      <c r="AK324" s="231"/>
      <c r="AN324" s="234">
        <v>11</v>
      </c>
      <c r="AP324" s="234">
        <v>6</v>
      </c>
      <c r="AR324" s="44"/>
      <c r="AS324" s="44"/>
      <c r="AT324" s="44"/>
      <c r="AU324" s="44"/>
      <c r="AV324" s="44"/>
      <c r="AX324" s="67"/>
      <c r="AY324" s="67"/>
      <c r="BA324" s="69"/>
      <c r="BB324" s="69"/>
    </row>
    <row r="325" spans="1:54" s="131" customFormat="1" ht="8.25" customHeight="1">
      <c r="A325" s="217"/>
      <c r="B325" s="218"/>
      <c r="C325" s="23"/>
      <c r="D325" s="5"/>
      <c r="E325" s="24"/>
      <c r="F325" s="23"/>
      <c r="G325" s="5"/>
      <c r="H325" s="24"/>
      <c r="I325" s="23"/>
      <c r="J325" s="5"/>
      <c r="K325" s="24"/>
      <c r="L325" s="222"/>
      <c r="M325" s="223"/>
      <c r="N325" s="224"/>
      <c r="O325" s="323"/>
      <c r="P325" s="324"/>
      <c r="Q325" s="325"/>
      <c r="R325" s="232"/>
      <c r="S325" s="102"/>
      <c r="T325" s="217"/>
      <c r="U325" s="218"/>
      <c r="V325" s="23"/>
      <c r="W325" s="5"/>
      <c r="X325" s="24"/>
      <c r="Y325" s="23"/>
      <c r="Z325" s="5"/>
      <c r="AA325" s="24"/>
      <c r="AB325" s="23"/>
      <c r="AC325" s="5"/>
      <c r="AD325" s="24"/>
      <c r="AE325" s="222"/>
      <c r="AF325" s="223"/>
      <c r="AG325" s="224"/>
      <c r="AH325" s="323"/>
      <c r="AI325" s="324"/>
      <c r="AJ325" s="325"/>
      <c r="AK325" s="232"/>
      <c r="AN325" s="235"/>
      <c r="AP325" s="235"/>
      <c r="AR325" s="44"/>
      <c r="AS325" s="44"/>
      <c r="AT325" s="44"/>
      <c r="AU325" s="44"/>
      <c r="AV325" s="44"/>
      <c r="AX325" s="67"/>
      <c r="AY325" s="67"/>
      <c r="BA325" s="69"/>
      <c r="BB325" s="69"/>
    </row>
    <row r="326" spans="1:54" s="131" customFormat="1" ht="8.25" customHeight="1">
      <c r="A326" s="236" t="str">
        <f>IF(VLOOKUP(AN326,area_19_l2_2,3)=VLOOKUP(AN326,area_19_l2_2,5),"("&amp;VLOOKUP(AN326,area_19_l2_2,3)&amp;")","("&amp;VLOOKUP(AN326,area_19_l2_2,3)&amp;"・"&amp;VLOOKUP(AN326,area_19_l2_2,5)&amp;")")</f>
        <v>(一般)</v>
      </c>
      <c r="B326" s="237"/>
      <c r="C326" s="23"/>
      <c r="D326" s="5"/>
      <c r="E326" s="24"/>
      <c r="F326" s="23"/>
      <c r="G326" s="5"/>
      <c r="H326" s="24"/>
      <c r="I326" s="23"/>
      <c r="J326" s="5"/>
      <c r="K326" s="24"/>
      <c r="L326" s="222"/>
      <c r="M326" s="223"/>
      <c r="N326" s="224"/>
      <c r="O326" s="323"/>
      <c r="P326" s="324"/>
      <c r="Q326" s="325"/>
      <c r="R326" s="232"/>
      <c r="S326" s="102"/>
      <c r="T326" s="236" t="str">
        <f>IF(VLOOKUP(AP326,area_19_l2_2,3)=VLOOKUP(AP326,area_19_l2_2,5),"("&amp;VLOOKUP(AP326,area_19_l2_2,3)&amp;")","("&amp;VLOOKUP(AP326,area_19_l2_2,3)&amp;"・"&amp;VLOOKUP(AP326,area_19_l2_2,5)&amp;")")</f>
        <v>(shot'04)</v>
      </c>
      <c r="U326" s="237"/>
      <c r="V326" s="23"/>
      <c r="W326" s="5"/>
      <c r="X326" s="24"/>
      <c r="Y326" s="23"/>
      <c r="Z326" s="5"/>
      <c r="AA326" s="24"/>
      <c r="AB326" s="23"/>
      <c r="AC326" s="5"/>
      <c r="AD326" s="24"/>
      <c r="AE326" s="222"/>
      <c r="AF326" s="223"/>
      <c r="AG326" s="224"/>
      <c r="AH326" s="323"/>
      <c r="AI326" s="324"/>
      <c r="AJ326" s="325"/>
      <c r="AK326" s="232"/>
      <c r="AN326" s="235">
        <v>11</v>
      </c>
      <c r="AP326" s="235">
        <v>6</v>
      </c>
      <c r="AR326" s="44"/>
      <c r="AS326" s="44"/>
      <c r="AT326" s="44"/>
      <c r="AU326" s="44"/>
      <c r="AV326" s="44"/>
      <c r="AX326" s="67"/>
      <c r="AY326" s="67"/>
      <c r="BA326" s="69"/>
      <c r="BB326" s="69"/>
    </row>
    <row r="327" spans="1:54" s="131" customFormat="1" ht="8.25" customHeight="1" thickBot="1">
      <c r="A327" s="238"/>
      <c r="B327" s="239"/>
      <c r="C327" s="28"/>
      <c r="D327" s="29"/>
      <c r="E327" s="30"/>
      <c r="F327" s="28"/>
      <c r="G327" s="29"/>
      <c r="H327" s="30"/>
      <c r="I327" s="28"/>
      <c r="J327" s="29"/>
      <c r="K327" s="30"/>
      <c r="L327" s="225"/>
      <c r="M327" s="226"/>
      <c r="N327" s="227"/>
      <c r="O327" s="326"/>
      <c r="P327" s="327"/>
      <c r="Q327" s="328"/>
      <c r="R327" s="233"/>
      <c r="S327" s="102"/>
      <c r="T327" s="238"/>
      <c r="U327" s="239"/>
      <c r="V327" s="28"/>
      <c r="W327" s="29"/>
      <c r="X327" s="30"/>
      <c r="Y327" s="28"/>
      <c r="Z327" s="29"/>
      <c r="AA327" s="30"/>
      <c r="AB327" s="28"/>
      <c r="AC327" s="29"/>
      <c r="AD327" s="30"/>
      <c r="AE327" s="225"/>
      <c r="AF327" s="226"/>
      <c r="AG327" s="227"/>
      <c r="AH327" s="326"/>
      <c r="AI327" s="327"/>
      <c r="AJ327" s="328"/>
      <c r="AK327" s="233"/>
      <c r="AN327" s="240"/>
      <c r="AP327" s="240"/>
      <c r="AR327" s="44"/>
      <c r="AS327" s="44"/>
      <c r="AT327" s="44"/>
      <c r="AU327" s="44"/>
      <c r="AV327" s="44"/>
      <c r="AX327" s="67"/>
      <c r="AY327" s="67"/>
      <c r="BA327" s="69"/>
      <c r="BB327" s="69"/>
    </row>
    <row r="328" spans="1:54" s="131" customFormat="1" ht="8.25" customHeight="1">
      <c r="A328" s="135"/>
      <c r="B328" s="135"/>
      <c r="C328" s="5"/>
      <c r="D328" s="5"/>
      <c r="E328" s="5"/>
      <c r="F328" s="5"/>
      <c r="G328" s="5"/>
      <c r="H328" s="5"/>
      <c r="I328" s="133"/>
      <c r="J328" s="133"/>
      <c r="K328" s="133"/>
      <c r="L328" s="134"/>
      <c r="M328" s="134"/>
      <c r="N328" s="134"/>
      <c r="O328" s="134"/>
      <c r="P328" s="134"/>
      <c r="Q328" s="134"/>
      <c r="R328" s="126"/>
      <c r="S328" s="102"/>
      <c r="T328" s="135"/>
      <c r="U328" s="135"/>
      <c r="V328" s="5"/>
      <c r="W328" s="5"/>
      <c r="X328" s="5"/>
      <c r="Y328" s="5"/>
      <c r="Z328" s="5"/>
      <c r="AA328" s="5"/>
      <c r="AB328" s="133"/>
      <c r="AC328" s="133"/>
      <c r="AD328" s="133"/>
      <c r="AE328" s="134"/>
      <c r="AF328" s="134"/>
      <c r="AG328" s="134"/>
      <c r="AH328" s="134"/>
      <c r="AI328" s="134"/>
      <c r="AJ328" s="134"/>
      <c r="AR328" s="44"/>
      <c r="AS328" s="44"/>
      <c r="AT328" s="44"/>
      <c r="AU328" s="44"/>
      <c r="AV328" s="44"/>
      <c r="AX328" s="67"/>
      <c r="AY328" s="67"/>
      <c r="BA328" s="69"/>
      <c r="BB328" s="69"/>
    </row>
    <row r="329" spans="1:54" s="131" customFormat="1" ht="8.25" customHeight="1" thickBot="1">
      <c r="A329" s="135"/>
      <c r="B329" s="135"/>
      <c r="C329" s="5"/>
      <c r="D329" s="5"/>
      <c r="E329" s="5"/>
      <c r="F329" s="5"/>
      <c r="G329" s="5"/>
      <c r="H329" s="5"/>
      <c r="I329" s="133"/>
      <c r="J329" s="133"/>
      <c r="K329" s="133"/>
      <c r="L329" s="134"/>
      <c r="M329" s="134"/>
      <c r="N329" s="134"/>
      <c r="O329" s="134"/>
      <c r="P329" s="134"/>
      <c r="Q329" s="134"/>
      <c r="R329" s="126"/>
      <c r="S329" s="102"/>
      <c r="T329" s="135"/>
      <c r="U329" s="135"/>
      <c r="V329" s="5"/>
      <c r="W329" s="5"/>
      <c r="X329" s="5"/>
      <c r="Y329" s="5"/>
      <c r="Z329" s="5"/>
      <c r="AA329" s="5"/>
      <c r="AB329" s="133"/>
      <c r="AC329" s="133"/>
      <c r="AD329" s="133"/>
      <c r="AE329" s="134"/>
      <c r="AF329" s="134"/>
      <c r="AG329" s="134"/>
      <c r="AH329" s="134"/>
      <c r="AI329" s="134"/>
      <c r="AJ329" s="134"/>
      <c r="AR329" s="44"/>
      <c r="AS329" s="44"/>
      <c r="AT329" s="44"/>
      <c r="AU329" s="44"/>
      <c r="AV329" s="44"/>
      <c r="AX329" s="67"/>
      <c r="AY329" s="67"/>
      <c r="BA329" s="69"/>
      <c r="BB329" s="69"/>
    </row>
    <row r="330" spans="1:54" s="131" customFormat="1" ht="8.25" customHeight="1">
      <c r="A330" s="266" t="s">
        <v>216</v>
      </c>
      <c r="B330" s="267"/>
      <c r="C330" s="272" t="str">
        <f>VLOOKUP(AN334,area_19_l2_2,2)</f>
        <v>鶴賀谷</v>
      </c>
      <c r="D330" s="273"/>
      <c r="E330" s="274"/>
      <c r="F330" s="272" t="str">
        <f>VLOOKUP(AN338,area_19_l2_2,2)</f>
        <v>清酒</v>
      </c>
      <c r="G330" s="273"/>
      <c r="H330" s="274"/>
      <c r="I330" s="272" t="str">
        <f>VLOOKUP(AN342,area_19_l2_2,2)</f>
        <v>大類</v>
      </c>
      <c r="J330" s="273"/>
      <c r="K330" s="274"/>
      <c r="L330" s="305" t="s">
        <v>94</v>
      </c>
      <c r="M330" s="306"/>
      <c r="N330" s="267"/>
      <c r="O330" s="305" t="s">
        <v>2</v>
      </c>
      <c r="P330" s="306"/>
      <c r="Q330" s="317"/>
      <c r="R330" s="126"/>
      <c r="S330" s="102"/>
      <c r="T330" s="6"/>
      <c r="U330" s="6"/>
      <c r="V330" s="149"/>
      <c r="W330" s="149"/>
      <c r="X330" s="149"/>
      <c r="Y330" s="149"/>
      <c r="Z330" s="149"/>
      <c r="AA330" s="149"/>
      <c r="AB330" s="149"/>
      <c r="AC330" s="149"/>
      <c r="AD330" s="149"/>
      <c r="AE330" s="6"/>
      <c r="AF330" s="6"/>
      <c r="AG330" s="6"/>
      <c r="AH330" s="6"/>
      <c r="AI330" s="6"/>
      <c r="AJ330" s="6"/>
      <c r="AK330" s="6"/>
      <c r="AN330" s="234" t="s">
        <v>216</v>
      </c>
      <c r="AR330" s="44"/>
      <c r="AS330" s="44"/>
      <c r="AT330" s="44"/>
      <c r="AU330" s="44"/>
      <c r="AV330" s="44"/>
      <c r="AX330" s="67"/>
      <c r="AY330" s="67"/>
      <c r="BA330" s="69"/>
      <c r="BB330" s="69"/>
    </row>
    <row r="331" spans="1:54" s="131" customFormat="1" ht="8.25" customHeight="1">
      <c r="A331" s="268"/>
      <c r="B331" s="269"/>
      <c r="C331" s="275"/>
      <c r="D331" s="276"/>
      <c r="E331" s="259"/>
      <c r="F331" s="275"/>
      <c r="G331" s="276"/>
      <c r="H331" s="259"/>
      <c r="I331" s="275"/>
      <c r="J331" s="276"/>
      <c r="K331" s="259"/>
      <c r="L331" s="307"/>
      <c r="M331" s="308"/>
      <c r="N331" s="269"/>
      <c r="O331" s="307"/>
      <c r="P331" s="308"/>
      <c r="Q331" s="318"/>
      <c r="R331" s="126"/>
      <c r="S331" s="102"/>
      <c r="T331" s="6"/>
      <c r="U331" s="6"/>
      <c r="V331" s="149"/>
      <c r="W331" s="149"/>
      <c r="X331" s="149"/>
      <c r="Y331" s="149"/>
      <c r="Z331" s="149"/>
      <c r="AA331" s="149"/>
      <c r="AB331" s="149"/>
      <c r="AC331" s="149"/>
      <c r="AD331" s="149"/>
      <c r="AE331" s="6"/>
      <c r="AF331" s="6"/>
      <c r="AG331" s="6"/>
      <c r="AH331" s="6"/>
      <c r="AI331" s="6"/>
      <c r="AJ331" s="6"/>
      <c r="AK331" s="6"/>
      <c r="AN331" s="235"/>
      <c r="AR331" s="44"/>
      <c r="AS331" s="44"/>
      <c r="AT331" s="44"/>
      <c r="AU331" s="44"/>
      <c r="AV331" s="44"/>
      <c r="AX331" s="67"/>
      <c r="AY331" s="67"/>
      <c r="BA331" s="69"/>
      <c r="BB331" s="69"/>
    </row>
    <row r="332" spans="1:54" s="131" customFormat="1" ht="8.25" customHeight="1">
      <c r="A332" s="268"/>
      <c r="B332" s="269"/>
      <c r="C332" s="275" t="str">
        <f>VLOOKUP(AN336,area_19_l2_2,4)</f>
        <v>宗</v>
      </c>
      <c r="D332" s="276"/>
      <c r="E332" s="259"/>
      <c r="F332" s="275" t="str">
        <f>VLOOKUP(AN340,area_19_l2_2,4)</f>
        <v>森光</v>
      </c>
      <c r="G332" s="276"/>
      <c r="H332" s="259"/>
      <c r="I332" s="275" t="str">
        <f>VLOOKUP(AN344,area_19_l2_2,4)</f>
        <v>滝川</v>
      </c>
      <c r="J332" s="276"/>
      <c r="K332" s="259"/>
      <c r="L332" s="307"/>
      <c r="M332" s="308"/>
      <c r="N332" s="269"/>
      <c r="O332" s="307"/>
      <c r="P332" s="308"/>
      <c r="Q332" s="318"/>
      <c r="R332" s="126"/>
      <c r="S332" s="102"/>
      <c r="T332" s="6"/>
      <c r="U332" s="6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6"/>
      <c r="AF332" s="6"/>
      <c r="AG332" s="6"/>
      <c r="AH332" s="6"/>
      <c r="AI332" s="6"/>
      <c r="AJ332" s="6"/>
      <c r="AK332" s="6"/>
      <c r="AN332" s="235"/>
      <c r="AR332" s="44"/>
      <c r="AS332" s="44"/>
      <c r="AT332" s="44"/>
      <c r="AU332" s="44"/>
      <c r="AV332" s="44"/>
      <c r="AX332" s="67"/>
      <c r="AY332" s="67"/>
      <c r="BA332" s="69"/>
      <c r="BB332" s="69"/>
    </row>
    <row r="333" spans="1:54" s="131" customFormat="1" ht="8.25" customHeight="1">
      <c r="A333" s="270"/>
      <c r="B333" s="271"/>
      <c r="C333" s="283"/>
      <c r="D333" s="284"/>
      <c r="E333" s="261"/>
      <c r="F333" s="283"/>
      <c r="G333" s="284"/>
      <c r="H333" s="261"/>
      <c r="I333" s="283"/>
      <c r="J333" s="284"/>
      <c r="K333" s="261"/>
      <c r="L333" s="309"/>
      <c r="M333" s="310"/>
      <c r="N333" s="271"/>
      <c r="O333" s="309"/>
      <c r="P333" s="310"/>
      <c r="Q333" s="319"/>
      <c r="R333" s="126"/>
      <c r="S333" s="102"/>
      <c r="T333" s="6"/>
      <c r="U333" s="6"/>
      <c r="V333" s="149"/>
      <c r="W333" s="149"/>
      <c r="X333" s="149"/>
      <c r="Y333" s="149"/>
      <c r="Z333" s="149"/>
      <c r="AA333" s="149"/>
      <c r="AB333" s="149"/>
      <c r="AC333" s="149"/>
      <c r="AD333" s="149"/>
      <c r="AE333" s="6"/>
      <c r="AF333" s="6"/>
      <c r="AG333" s="6"/>
      <c r="AH333" s="6"/>
      <c r="AI333" s="6"/>
      <c r="AJ333" s="6"/>
      <c r="AK333" s="6"/>
      <c r="AN333" s="235"/>
      <c r="AR333" s="44"/>
      <c r="AS333" s="44"/>
      <c r="AT333" s="44"/>
      <c r="AU333" s="44"/>
      <c r="AV333" s="44"/>
      <c r="AX333" s="67"/>
      <c r="AY333" s="67"/>
      <c r="BA333" s="69"/>
      <c r="BB333" s="69"/>
    </row>
    <row r="334" spans="1:54" s="131" customFormat="1" ht="8.25" customHeight="1">
      <c r="A334" s="215" t="str">
        <f>VLOOKUP(AN334,area_19_l2_2,2)&amp;"・"&amp;VLOOKUP(AN334,area_19_l2_2,4)</f>
        <v>鶴賀谷・宗</v>
      </c>
      <c r="B334" s="216"/>
      <c r="C334" s="219"/>
      <c r="D334" s="220"/>
      <c r="E334" s="221"/>
      <c r="F334" s="20" t="s">
        <v>6</v>
      </c>
      <c r="G334" s="21"/>
      <c r="H334" s="22"/>
      <c r="I334" s="20" t="s">
        <v>56</v>
      </c>
      <c r="J334" s="21"/>
      <c r="K334" s="22"/>
      <c r="L334" s="287"/>
      <c r="M334" s="288"/>
      <c r="N334" s="289"/>
      <c r="O334" s="287"/>
      <c r="P334" s="288"/>
      <c r="Q334" s="296"/>
      <c r="R334" s="126"/>
      <c r="S334" s="102"/>
      <c r="T334" s="149"/>
      <c r="U334" s="149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1"/>
      <c r="AF334" s="151"/>
      <c r="AG334" s="151"/>
      <c r="AH334" s="151"/>
      <c r="AI334" s="151"/>
      <c r="AJ334" s="151"/>
      <c r="AK334" s="152"/>
      <c r="AN334" s="234">
        <v>5</v>
      </c>
      <c r="AR334" s="44"/>
      <c r="AS334" s="44"/>
      <c r="AT334" s="44"/>
      <c r="AU334" s="44"/>
      <c r="AV334" s="44"/>
      <c r="AX334" s="67"/>
      <c r="AY334" s="67"/>
      <c r="BA334" s="69"/>
      <c r="BB334" s="69"/>
    </row>
    <row r="335" spans="1:54" s="131" customFormat="1" ht="8.25" customHeight="1">
      <c r="A335" s="217"/>
      <c r="B335" s="218"/>
      <c r="C335" s="222"/>
      <c r="D335" s="223"/>
      <c r="E335" s="224"/>
      <c r="F335" s="23"/>
      <c r="G335" s="5"/>
      <c r="H335" s="24"/>
      <c r="I335" s="23"/>
      <c r="J335" s="5"/>
      <c r="K335" s="24"/>
      <c r="L335" s="290"/>
      <c r="M335" s="291"/>
      <c r="N335" s="292"/>
      <c r="O335" s="290"/>
      <c r="P335" s="291"/>
      <c r="Q335" s="297"/>
      <c r="R335" s="126"/>
      <c r="S335" s="102"/>
      <c r="T335" s="149"/>
      <c r="U335" s="149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1"/>
      <c r="AF335" s="151"/>
      <c r="AG335" s="151"/>
      <c r="AH335" s="151"/>
      <c r="AI335" s="151"/>
      <c r="AJ335" s="151"/>
      <c r="AK335" s="152"/>
      <c r="AN335" s="235"/>
      <c r="AR335" s="44"/>
      <c r="AS335" s="44"/>
      <c r="AT335" s="44"/>
      <c r="AU335" s="44"/>
      <c r="AV335" s="44"/>
      <c r="AX335" s="67"/>
      <c r="AY335" s="67"/>
      <c r="BA335" s="69"/>
      <c r="BB335" s="69"/>
    </row>
    <row r="336" spans="1:54" s="131" customFormat="1" ht="8.25" customHeight="1">
      <c r="A336" s="258" t="str">
        <f>IF(VLOOKUP(AN336,area_19_l2_2,3)=VLOOKUP(AN336,area_19_l2_2,5),"("&amp;VLOOKUP(AN336,area_19_l2_2,3)&amp;")","("&amp;VLOOKUP(AN336,area_19_l2_2,3)&amp;"・"&amp;VLOOKUP(AN336,area_19_l2_2,5)&amp;")")</f>
        <v>(Roots’67)</v>
      </c>
      <c r="B336" s="259"/>
      <c r="C336" s="222"/>
      <c r="D336" s="223"/>
      <c r="E336" s="224"/>
      <c r="F336" s="23"/>
      <c r="G336" s="5"/>
      <c r="H336" s="24"/>
      <c r="I336" s="23"/>
      <c r="J336" s="5"/>
      <c r="K336" s="24"/>
      <c r="L336" s="290"/>
      <c r="M336" s="291"/>
      <c r="N336" s="292"/>
      <c r="O336" s="290"/>
      <c r="P336" s="291"/>
      <c r="Q336" s="297"/>
      <c r="R336" s="126"/>
      <c r="S336" s="102"/>
      <c r="T336" s="149"/>
      <c r="U336" s="149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1"/>
      <c r="AF336" s="151"/>
      <c r="AG336" s="151"/>
      <c r="AH336" s="151"/>
      <c r="AI336" s="151"/>
      <c r="AJ336" s="151"/>
      <c r="AK336" s="152"/>
      <c r="AN336" s="235">
        <v>5</v>
      </c>
      <c r="AR336" s="44"/>
      <c r="AS336" s="44"/>
      <c r="AT336" s="44"/>
      <c r="AU336" s="44"/>
      <c r="AV336" s="44"/>
      <c r="AX336" s="67"/>
      <c r="AY336" s="67"/>
      <c r="BA336" s="69"/>
      <c r="BB336" s="69"/>
    </row>
    <row r="337" spans="1:56" s="131" customFormat="1" ht="8.25" customHeight="1">
      <c r="A337" s="260"/>
      <c r="B337" s="261"/>
      <c r="C337" s="262"/>
      <c r="D337" s="263"/>
      <c r="E337" s="264"/>
      <c r="F337" s="25"/>
      <c r="G337" s="26"/>
      <c r="H337" s="27"/>
      <c r="I337" s="25"/>
      <c r="J337" s="26"/>
      <c r="K337" s="27"/>
      <c r="L337" s="293"/>
      <c r="M337" s="294"/>
      <c r="N337" s="295"/>
      <c r="O337" s="293"/>
      <c r="P337" s="294"/>
      <c r="Q337" s="298"/>
      <c r="R337" s="126"/>
      <c r="S337" s="102"/>
      <c r="T337" s="149"/>
      <c r="U337" s="149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1"/>
      <c r="AF337" s="151"/>
      <c r="AG337" s="151"/>
      <c r="AH337" s="151"/>
      <c r="AI337" s="151"/>
      <c r="AJ337" s="151"/>
      <c r="AK337" s="152"/>
      <c r="AN337" s="240"/>
      <c r="AR337" s="44"/>
      <c r="AS337" s="44"/>
      <c r="AT337" s="44"/>
      <c r="AU337" s="44"/>
      <c r="AV337" s="44"/>
      <c r="AX337" s="67"/>
      <c r="AY337" s="67"/>
      <c r="BA337" s="69"/>
      <c r="BB337" s="69"/>
    </row>
    <row r="338" spans="1:56" s="131" customFormat="1" ht="8.25" customHeight="1">
      <c r="A338" s="215" t="str">
        <f>VLOOKUP(AN338,area_19_l2_2,2)&amp;"・"&amp;VLOOKUP(AN338,area_19_l2_2,4)</f>
        <v>清酒・森光</v>
      </c>
      <c r="B338" s="216"/>
      <c r="C338" s="20" t="str">
        <f>F334</f>
        <v>1</v>
      </c>
      <c r="D338" s="21"/>
      <c r="E338" s="22"/>
      <c r="F338" s="219"/>
      <c r="G338" s="220"/>
      <c r="H338" s="221"/>
      <c r="I338" s="20" t="s">
        <v>53</v>
      </c>
      <c r="J338" s="21"/>
      <c r="K338" s="22"/>
      <c r="L338" s="287"/>
      <c r="M338" s="288"/>
      <c r="N338" s="289"/>
      <c r="O338" s="287"/>
      <c r="P338" s="288"/>
      <c r="Q338" s="296"/>
      <c r="R338" s="126"/>
      <c r="S338" s="102"/>
      <c r="T338" s="149"/>
      <c r="U338" s="149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1"/>
      <c r="AF338" s="151"/>
      <c r="AG338" s="151"/>
      <c r="AH338" s="151"/>
      <c r="AI338" s="151"/>
      <c r="AJ338" s="151"/>
      <c r="AK338" s="152"/>
      <c r="AN338" s="234">
        <v>8</v>
      </c>
      <c r="AR338" s="44"/>
      <c r="AS338" s="44"/>
      <c r="AT338" s="44"/>
      <c r="AU338" s="44"/>
      <c r="AV338" s="44"/>
      <c r="AX338" s="67"/>
      <c r="AY338" s="67"/>
      <c r="BA338" s="69"/>
      <c r="BB338" s="69"/>
    </row>
    <row r="339" spans="1:56" s="131" customFormat="1" ht="8.25" customHeight="1">
      <c r="A339" s="217"/>
      <c r="B339" s="218"/>
      <c r="C339" s="23"/>
      <c r="D339" s="5"/>
      <c r="E339" s="24"/>
      <c r="F339" s="222"/>
      <c r="G339" s="223"/>
      <c r="H339" s="224"/>
      <c r="I339" s="23"/>
      <c r="J339" s="5"/>
      <c r="K339" s="24"/>
      <c r="L339" s="290"/>
      <c r="M339" s="291"/>
      <c r="N339" s="292"/>
      <c r="O339" s="290"/>
      <c r="P339" s="291"/>
      <c r="Q339" s="297"/>
      <c r="R339" s="126"/>
      <c r="S339" s="102"/>
      <c r="T339" s="149"/>
      <c r="U339" s="149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1"/>
      <c r="AF339" s="151"/>
      <c r="AG339" s="151"/>
      <c r="AH339" s="151"/>
      <c r="AI339" s="151"/>
      <c r="AJ339" s="151"/>
      <c r="AK339" s="152"/>
      <c r="AN339" s="235"/>
      <c r="AR339" s="44"/>
      <c r="AS339" s="44"/>
      <c r="AT339" s="44"/>
      <c r="AU339" s="44"/>
      <c r="AV339" s="44"/>
      <c r="AX339" s="67"/>
      <c r="AY339" s="67"/>
      <c r="BA339" s="69"/>
      <c r="BB339" s="69"/>
    </row>
    <row r="340" spans="1:56" s="131" customFormat="1" ht="8.25" customHeight="1">
      <c r="A340" s="258" t="str">
        <f>IF(VLOOKUP(AN340,area_19_l2_2,3)=VLOOKUP(AN340,area_19_l2_2,5),"("&amp;VLOOKUP(AN340,area_19_l2_2,3)&amp;")","("&amp;VLOOKUP(AN340,area_19_l2_2,3)&amp;"・"&amp;VLOOKUP(AN340,area_19_l2_2,5)&amp;")")</f>
        <v>(羽音組・エルシックス)</v>
      </c>
      <c r="B340" s="259"/>
      <c r="C340" s="23"/>
      <c r="D340" s="5"/>
      <c r="E340" s="24"/>
      <c r="F340" s="222"/>
      <c r="G340" s="223"/>
      <c r="H340" s="224"/>
      <c r="I340" s="23"/>
      <c r="J340" s="5"/>
      <c r="K340" s="24"/>
      <c r="L340" s="290"/>
      <c r="M340" s="291"/>
      <c r="N340" s="292"/>
      <c r="O340" s="290"/>
      <c r="P340" s="291"/>
      <c r="Q340" s="297"/>
      <c r="R340" s="126"/>
      <c r="S340" s="102"/>
      <c r="T340" s="149"/>
      <c r="U340" s="149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1"/>
      <c r="AF340" s="151"/>
      <c r="AG340" s="151"/>
      <c r="AH340" s="151"/>
      <c r="AI340" s="151"/>
      <c r="AJ340" s="151"/>
      <c r="AK340" s="152"/>
      <c r="AN340" s="235">
        <v>8</v>
      </c>
      <c r="AR340" s="44"/>
      <c r="AS340" s="44"/>
      <c r="AT340" s="44"/>
      <c r="AU340" s="44"/>
      <c r="AV340" s="44"/>
      <c r="AX340" s="67"/>
      <c r="AY340" s="67"/>
      <c r="BA340" s="69"/>
      <c r="BB340" s="69"/>
    </row>
    <row r="341" spans="1:56" s="131" customFormat="1" ht="8.25" customHeight="1">
      <c r="A341" s="260"/>
      <c r="B341" s="261"/>
      <c r="C341" s="25"/>
      <c r="D341" s="26"/>
      <c r="E341" s="27"/>
      <c r="F341" s="262"/>
      <c r="G341" s="263"/>
      <c r="H341" s="264"/>
      <c r="I341" s="25"/>
      <c r="J341" s="26"/>
      <c r="K341" s="27"/>
      <c r="L341" s="293"/>
      <c r="M341" s="294"/>
      <c r="N341" s="295"/>
      <c r="O341" s="293"/>
      <c r="P341" s="294"/>
      <c r="Q341" s="298"/>
      <c r="R341" s="126"/>
      <c r="S341" s="102"/>
      <c r="T341" s="149"/>
      <c r="U341" s="149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1"/>
      <c r="AF341" s="151"/>
      <c r="AG341" s="151"/>
      <c r="AH341" s="151"/>
      <c r="AI341" s="151"/>
      <c r="AJ341" s="151"/>
      <c r="AK341" s="152"/>
      <c r="AN341" s="240"/>
      <c r="AR341" s="44"/>
      <c r="AS341" s="44"/>
      <c r="AT341" s="44"/>
      <c r="AU341" s="44"/>
      <c r="AV341" s="44"/>
      <c r="AX341" s="67"/>
      <c r="AY341" s="67"/>
      <c r="BA341" s="69"/>
      <c r="BB341" s="69"/>
    </row>
    <row r="342" spans="1:56" s="131" customFormat="1" ht="8.25" customHeight="1">
      <c r="A342" s="215" t="str">
        <f>VLOOKUP(AN342,area_19_l2_2,2)&amp;"・"&amp;VLOOKUP(AN342,area_19_l2_2,4)</f>
        <v>大類・滝川</v>
      </c>
      <c r="B342" s="216"/>
      <c r="C342" s="20" t="str">
        <f>I334</f>
        <v>19</v>
      </c>
      <c r="D342" s="21"/>
      <c r="E342" s="22"/>
      <c r="F342" s="20" t="str">
        <f>I338</f>
        <v>10</v>
      </c>
      <c r="G342" s="21"/>
      <c r="H342" s="22"/>
      <c r="I342" s="219"/>
      <c r="J342" s="220"/>
      <c r="K342" s="221"/>
      <c r="L342" s="287"/>
      <c r="M342" s="288"/>
      <c r="N342" s="289"/>
      <c r="O342" s="287"/>
      <c r="P342" s="288"/>
      <c r="Q342" s="296"/>
      <c r="R342" s="126"/>
      <c r="S342" s="102"/>
      <c r="T342" s="149"/>
      <c r="U342" s="149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1"/>
      <c r="AF342" s="151"/>
      <c r="AG342" s="151"/>
      <c r="AH342" s="151"/>
      <c r="AI342" s="151"/>
      <c r="AJ342" s="151"/>
      <c r="AK342" s="152"/>
      <c r="AN342" s="235">
        <v>7</v>
      </c>
      <c r="AR342" s="44"/>
      <c r="AS342" s="44"/>
      <c r="AT342" s="44"/>
      <c r="AU342" s="44"/>
      <c r="AV342" s="44"/>
      <c r="AX342" s="67"/>
      <c r="AY342" s="67"/>
      <c r="BA342" s="69"/>
      <c r="BB342" s="69"/>
    </row>
    <row r="343" spans="1:56" s="131" customFormat="1" ht="8.25" customHeight="1">
      <c r="A343" s="217"/>
      <c r="B343" s="218"/>
      <c r="C343" s="23"/>
      <c r="D343" s="5"/>
      <c r="E343" s="24"/>
      <c r="F343" s="23"/>
      <c r="G343" s="5"/>
      <c r="H343" s="24"/>
      <c r="I343" s="222"/>
      <c r="J343" s="223"/>
      <c r="K343" s="224"/>
      <c r="L343" s="290"/>
      <c r="M343" s="291"/>
      <c r="N343" s="292"/>
      <c r="O343" s="290"/>
      <c r="P343" s="291"/>
      <c r="Q343" s="297"/>
      <c r="R343" s="126"/>
      <c r="S343" s="102"/>
      <c r="T343" s="149"/>
      <c r="U343" s="149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1"/>
      <c r="AF343" s="151"/>
      <c r="AG343" s="151"/>
      <c r="AH343" s="151"/>
      <c r="AI343" s="151"/>
      <c r="AJ343" s="151"/>
      <c r="AK343" s="152"/>
      <c r="AN343" s="235"/>
      <c r="AR343" s="44"/>
      <c r="AS343" s="44"/>
      <c r="AT343" s="44"/>
      <c r="AU343" s="44"/>
      <c r="AV343" s="44"/>
      <c r="AX343" s="67"/>
      <c r="AY343" s="67"/>
      <c r="BA343" s="69"/>
      <c r="BB343" s="69"/>
    </row>
    <row r="344" spans="1:56" s="131" customFormat="1" ht="8.25" customHeight="1">
      <c r="A344" s="258" t="str">
        <f>IF(VLOOKUP(AN344,area_19_l2_2,3)=VLOOKUP(AN344,area_19_l2_2,5),"("&amp;VLOOKUP(AN344,area_19_l2_2,3)&amp;")","("&amp;VLOOKUP(AN344,area_19_l2_2,3)&amp;"・"&amp;VLOOKUP(AN344,area_19_l2_2,5)&amp;")")</f>
        <v>(千葉市・東金市)</v>
      </c>
      <c r="B344" s="259"/>
      <c r="C344" s="23"/>
      <c r="D344" s="5"/>
      <c r="E344" s="24"/>
      <c r="F344" s="23"/>
      <c r="G344" s="5"/>
      <c r="H344" s="24"/>
      <c r="I344" s="222"/>
      <c r="J344" s="223"/>
      <c r="K344" s="224"/>
      <c r="L344" s="290"/>
      <c r="M344" s="291"/>
      <c r="N344" s="292"/>
      <c r="O344" s="290"/>
      <c r="P344" s="291"/>
      <c r="Q344" s="297"/>
      <c r="R344" s="126"/>
      <c r="S344" s="102"/>
      <c r="T344" s="149"/>
      <c r="U344" s="149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1"/>
      <c r="AF344" s="151"/>
      <c r="AG344" s="151"/>
      <c r="AH344" s="151"/>
      <c r="AI344" s="151"/>
      <c r="AJ344" s="151"/>
      <c r="AK344" s="152"/>
      <c r="AN344" s="235">
        <v>7</v>
      </c>
      <c r="AR344" s="44"/>
      <c r="AS344" s="44"/>
      <c r="AT344" s="44"/>
      <c r="AU344" s="44"/>
      <c r="AV344" s="44"/>
      <c r="AX344" s="67"/>
      <c r="AY344" s="67"/>
      <c r="BA344" s="69"/>
      <c r="BB344" s="69"/>
    </row>
    <row r="345" spans="1:56" s="131" customFormat="1" ht="8.25" customHeight="1" thickBot="1">
      <c r="A345" s="303"/>
      <c r="B345" s="304"/>
      <c r="C345" s="28"/>
      <c r="D345" s="29"/>
      <c r="E345" s="30"/>
      <c r="F345" s="28"/>
      <c r="G345" s="29"/>
      <c r="H345" s="30"/>
      <c r="I345" s="225"/>
      <c r="J345" s="226"/>
      <c r="K345" s="227"/>
      <c r="L345" s="299"/>
      <c r="M345" s="300"/>
      <c r="N345" s="301"/>
      <c r="O345" s="299"/>
      <c r="P345" s="300"/>
      <c r="Q345" s="302"/>
      <c r="R345" s="126"/>
      <c r="S345" s="102"/>
      <c r="T345" s="149"/>
      <c r="U345" s="149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1"/>
      <c r="AF345" s="151"/>
      <c r="AG345" s="151"/>
      <c r="AH345" s="151"/>
      <c r="AI345" s="151"/>
      <c r="AJ345" s="151"/>
      <c r="AK345" s="152"/>
      <c r="AN345" s="240"/>
      <c r="AR345" s="44"/>
      <c r="AS345" s="44"/>
      <c r="AT345" s="44"/>
      <c r="AU345" s="44"/>
      <c r="AV345" s="44"/>
      <c r="AX345" s="67"/>
      <c r="AY345" s="67"/>
      <c r="BA345" s="69"/>
      <c r="BB345" s="69"/>
    </row>
    <row r="346" spans="1:56" s="131" customFormat="1" ht="8.25" customHeight="1">
      <c r="A346" s="135"/>
      <c r="B346" s="135"/>
      <c r="C346" s="5"/>
      <c r="D346" s="5"/>
      <c r="E346" s="5"/>
      <c r="F346" s="5"/>
      <c r="G346" s="5"/>
      <c r="H346" s="5"/>
      <c r="I346" s="133"/>
      <c r="J346" s="133"/>
      <c r="K346" s="133"/>
      <c r="L346" s="134"/>
      <c r="M346" s="134"/>
      <c r="N346" s="134"/>
      <c r="O346" s="134"/>
      <c r="P346" s="134"/>
      <c r="Q346" s="134"/>
      <c r="R346" s="126"/>
      <c r="S346" s="102"/>
      <c r="T346" s="149"/>
      <c r="U346" s="149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50"/>
      <c r="AK346" s="152"/>
      <c r="AR346" s="44"/>
      <c r="AS346" s="44"/>
      <c r="AT346" s="44"/>
      <c r="AU346" s="44"/>
      <c r="AV346" s="44"/>
      <c r="AX346" s="67"/>
      <c r="AY346" s="67"/>
      <c r="BA346" s="69"/>
      <c r="BB346" s="69"/>
    </row>
    <row r="347" spans="1:56" s="131" customFormat="1" ht="8.25" customHeight="1">
      <c r="A347" s="135"/>
      <c r="B347" s="135"/>
      <c r="C347" s="5"/>
      <c r="D347" s="5"/>
      <c r="E347" s="5"/>
      <c r="F347" s="5"/>
      <c r="G347" s="5"/>
      <c r="H347" s="5"/>
      <c r="I347" s="133"/>
      <c r="J347" s="133"/>
      <c r="K347" s="133"/>
      <c r="L347" s="134"/>
      <c r="M347" s="134"/>
      <c r="N347" s="134"/>
      <c r="O347" s="134"/>
      <c r="P347" s="134"/>
      <c r="Q347" s="134"/>
      <c r="R347" s="126"/>
      <c r="S347" s="102"/>
      <c r="T347" s="135"/>
      <c r="U347" s="135"/>
      <c r="V347" s="5"/>
      <c r="W347" s="5"/>
      <c r="X347" s="5"/>
      <c r="Y347" s="5"/>
      <c r="Z347" s="5"/>
      <c r="AA347" s="5"/>
      <c r="AB347" s="133"/>
      <c r="AC347" s="133"/>
      <c r="AD347" s="133"/>
      <c r="AE347" s="134"/>
      <c r="AF347" s="134"/>
      <c r="AG347" s="134"/>
      <c r="AH347" s="134"/>
      <c r="AI347" s="134"/>
      <c r="AJ347" s="134"/>
      <c r="AR347" s="44"/>
      <c r="AS347" s="44"/>
      <c r="AT347" s="44"/>
      <c r="AU347" s="44"/>
      <c r="AV347" s="44"/>
      <c r="AX347" s="67"/>
      <c r="AY347" s="67"/>
      <c r="BA347" s="69"/>
      <c r="BB347" s="69"/>
    </row>
    <row r="348" spans="1:56" s="131" customFormat="1" ht="8.25" customHeight="1">
      <c r="A348" s="241" t="s">
        <v>29</v>
      </c>
      <c r="B348" s="241"/>
      <c r="C348" s="241"/>
      <c r="D348" s="241"/>
      <c r="E348" s="241"/>
      <c r="F348" s="241"/>
      <c r="G348" s="241"/>
      <c r="H348" s="241"/>
      <c r="I348" s="241"/>
      <c r="J348" s="241"/>
      <c r="K348" s="241"/>
      <c r="L348" s="126"/>
      <c r="M348" s="126"/>
      <c r="N348" s="126"/>
      <c r="O348" s="126"/>
      <c r="P348" s="126"/>
      <c r="Q348" s="126"/>
      <c r="R348" s="126"/>
      <c r="S348" s="102"/>
      <c r="T348" s="105"/>
      <c r="U348" s="105"/>
      <c r="V348" s="105"/>
      <c r="W348" s="105"/>
      <c r="X348" s="105"/>
      <c r="Y348" s="105"/>
      <c r="Z348" s="105"/>
      <c r="AA348" s="105"/>
      <c r="AB348" s="139"/>
      <c r="AC348" s="139"/>
      <c r="AD348" s="139"/>
      <c r="AE348" s="139"/>
      <c r="AF348" s="139"/>
      <c r="AG348" s="139"/>
      <c r="AH348" s="139"/>
      <c r="AI348" s="139"/>
      <c r="AJ348" s="139"/>
      <c r="AK348" s="139"/>
      <c r="AL348" s="126"/>
      <c r="AR348" s="44"/>
      <c r="AS348" s="44"/>
      <c r="AT348" s="44"/>
      <c r="AU348" s="44"/>
      <c r="AV348" s="44"/>
      <c r="AX348" s="67"/>
      <c r="AY348" s="67"/>
      <c r="BA348" s="69"/>
      <c r="BB348" s="69"/>
    </row>
    <row r="349" spans="1:56" s="131" customFormat="1" ht="8.25" customHeight="1">
      <c r="A349" s="241"/>
      <c r="B349" s="241"/>
      <c r="C349" s="241"/>
      <c r="D349" s="241"/>
      <c r="E349" s="241"/>
      <c r="F349" s="241"/>
      <c r="G349" s="241"/>
      <c r="H349" s="241"/>
      <c r="I349" s="241"/>
      <c r="J349" s="241"/>
      <c r="K349" s="241"/>
      <c r="L349" s="126"/>
      <c r="M349" s="126"/>
      <c r="N349" s="126"/>
      <c r="O349" s="126"/>
      <c r="P349" s="126"/>
      <c r="Q349" s="126"/>
      <c r="R349" s="126"/>
      <c r="S349" s="102"/>
      <c r="T349" s="105"/>
      <c r="U349" s="105"/>
      <c r="V349" s="105"/>
      <c r="W349" s="105"/>
      <c r="X349" s="105"/>
      <c r="Y349" s="105"/>
      <c r="Z349" s="105"/>
      <c r="AA349" s="105"/>
      <c r="AB349" s="139"/>
      <c r="AC349" s="139"/>
      <c r="AD349" s="139"/>
      <c r="AE349" s="139"/>
      <c r="AF349" s="139"/>
      <c r="AG349" s="139"/>
      <c r="AH349" s="139"/>
      <c r="AI349" s="139"/>
      <c r="AJ349" s="139"/>
      <c r="AK349" s="139"/>
      <c r="AL349" s="126"/>
      <c r="AR349" s="44"/>
      <c r="AS349" s="44"/>
      <c r="AT349" s="44"/>
      <c r="AU349" s="44"/>
      <c r="AV349" s="44"/>
      <c r="AX349" s="67"/>
      <c r="AY349" s="67"/>
      <c r="BA349" s="69"/>
      <c r="BB349" s="69"/>
    </row>
    <row r="350" spans="1:56" s="131" customFormat="1" ht="8.25" customHeight="1">
      <c r="A350" s="241"/>
      <c r="B350" s="241"/>
      <c r="C350" s="241"/>
      <c r="D350" s="241"/>
      <c r="E350" s="241"/>
      <c r="F350" s="241"/>
      <c r="G350" s="241"/>
      <c r="H350" s="241"/>
      <c r="I350" s="241"/>
      <c r="J350" s="241"/>
      <c r="K350" s="241"/>
      <c r="L350" s="126"/>
      <c r="M350" s="126"/>
      <c r="N350" s="126"/>
      <c r="O350" s="126"/>
      <c r="P350" s="126"/>
      <c r="Q350" s="126"/>
      <c r="R350" s="126"/>
      <c r="S350" s="102"/>
      <c r="T350" s="105"/>
      <c r="U350" s="105"/>
      <c r="V350" s="105"/>
      <c r="W350" s="105"/>
      <c r="X350" s="105"/>
      <c r="Y350" s="105"/>
      <c r="Z350" s="105"/>
      <c r="AA350" s="105"/>
      <c r="AB350" s="139"/>
      <c r="AC350" s="139"/>
      <c r="AD350" s="139"/>
      <c r="AE350" s="139"/>
      <c r="AF350" s="139"/>
      <c r="AG350" s="139"/>
      <c r="AH350" s="139"/>
      <c r="AI350" s="139"/>
      <c r="AJ350" s="139"/>
      <c r="AK350" s="139"/>
      <c r="AL350" s="126"/>
      <c r="AR350" s="44"/>
      <c r="AS350" s="44"/>
      <c r="AT350" s="44"/>
      <c r="AU350" s="44"/>
      <c r="AV350" s="44"/>
      <c r="AX350" s="67"/>
      <c r="AY350" s="67"/>
      <c r="BA350" s="69"/>
      <c r="BB350" s="69"/>
    </row>
    <row r="351" spans="1:56" s="131" customFormat="1" ht="8.25" customHeight="1">
      <c r="R351" s="246"/>
      <c r="AR351" s="44"/>
      <c r="AS351" s="44"/>
      <c r="AT351" s="44"/>
      <c r="AU351" s="44"/>
      <c r="AV351" s="44"/>
      <c r="AX351" s="67"/>
      <c r="AY351" s="67"/>
      <c r="BA351" s="69"/>
      <c r="BB351" s="69"/>
    </row>
    <row r="352" spans="1:56" s="131" customFormat="1" ht="8.25" customHeight="1">
      <c r="A352" s="63"/>
      <c r="B352" s="63"/>
      <c r="C352" s="137"/>
      <c r="D352" s="137"/>
      <c r="E352" s="137"/>
      <c r="F352" s="137"/>
      <c r="G352" s="137"/>
      <c r="H352" s="137"/>
      <c r="I352" s="40"/>
      <c r="J352" s="40"/>
      <c r="K352" s="40"/>
      <c r="L352" s="32"/>
      <c r="M352" s="32"/>
      <c r="N352" s="32"/>
      <c r="O352" s="32"/>
      <c r="P352" s="32"/>
      <c r="Q352" s="105"/>
      <c r="R352" s="246"/>
      <c r="T352" s="137"/>
      <c r="U352" s="137"/>
      <c r="AK352" s="139"/>
      <c r="AL352" s="139"/>
      <c r="AR352" s="153"/>
      <c r="AS352" s="153"/>
      <c r="AT352" s="153"/>
      <c r="AU352" s="153"/>
      <c r="AV352" s="44"/>
      <c r="AX352" s="67"/>
      <c r="AY352" s="67"/>
      <c r="AZ352" s="137"/>
      <c r="BA352" s="154"/>
      <c r="BB352" s="69"/>
      <c r="BC352" s="139"/>
      <c r="BD352" s="139"/>
    </row>
    <row r="353" spans="1:54" s="131" customFormat="1" ht="8.25" customHeight="1">
      <c r="A353" s="243" t="s">
        <v>217</v>
      </c>
      <c r="B353" s="34"/>
      <c r="C353" s="155"/>
      <c r="D353" s="155"/>
      <c r="E353" s="155"/>
      <c r="F353" s="155"/>
      <c r="G353" s="155"/>
      <c r="H353" s="155"/>
      <c r="I353" s="105"/>
      <c r="J353" s="105"/>
      <c r="K353" s="105"/>
      <c r="L353" s="32"/>
      <c r="M353" s="32"/>
      <c r="N353" s="32"/>
      <c r="O353" s="32"/>
      <c r="P353" s="32"/>
      <c r="Q353" s="32"/>
      <c r="R353" s="246" t="s">
        <v>218</v>
      </c>
      <c r="AR353" s="44"/>
      <c r="AS353" s="44"/>
      <c r="AT353" s="44"/>
      <c r="AU353" s="44"/>
      <c r="AV353" s="44"/>
      <c r="AX353" s="67"/>
      <c r="AY353" s="67"/>
      <c r="BA353" s="69"/>
      <c r="BB353" s="69"/>
    </row>
    <row r="354" spans="1:54" s="131" customFormat="1" ht="8.25" customHeight="1">
      <c r="A354" s="243"/>
      <c r="B354" s="156"/>
      <c r="C354" s="157"/>
      <c r="D354" s="157"/>
      <c r="E354" s="158"/>
      <c r="F354" s="332">
        <v>31</v>
      </c>
      <c r="G354" s="254"/>
      <c r="H354" s="254"/>
      <c r="I354" s="254"/>
      <c r="J354" s="254"/>
      <c r="K354" s="333"/>
      <c r="L354" s="36"/>
      <c r="M354" s="33"/>
      <c r="N354" s="33"/>
      <c r="O354" s="159"/>
      <c r="P354" s="159"/>
      <c r="Q354" s="159"/>
      <c r="R354" s="246"/>
      <c r="T354" s="116"/>
      <c r="U354" s="116"/>
      <c r="V354" s="116"/>
      <c r="W354" s="116"/>
      <c r="X354" s="116"/>
      <c r="Y354" s="123"/>
      <c r="Z354" s="123"/>
      <c r="AA354" s="123"/>
      <c r="AB354" s="198"/>
      <c r="AC354" s="199"/>
      <c r="AR354" s="44"/>
      <c r="AS354" s="44"/>
      <c r="AT354" s="44"/>
      <c r="AU354" s="44"/>
      <c r="AV354" s="44"/>
      <c r="AX354" s="67"/>
      <c r="AY354" s="67"/>
      <c r="BA354" s="69"/>
      <c r="BB354" s="69"/>
    </row>
    <row r="355" spans="1:54" s="131" customFormat="1" ht="8.25" customHeight="1">
      <c r="A355" s="139"/>
      <c r="E355" s="160"/>
      <c r="F355" s="332"/>
      <c r="G355" s="254"/>
      <c r="H355" s="254"/>
      <c r="I355" s="254"/>
      <c r="J355" s="254"/>
      <c r="K355" s="333"/>
      <c r="L355" s="161"/>
      <c r="M355" s="137"/>
      <c r="N355" s="137"/>
      <c r="O355" s="137"/>
      <c r="P355" s="137"/>
      <c r="Q355" s="162"/>
      <c r="R355" s="246"/>
      <c r="T355" s="112"/>
      <c r="U355" s="116"/>
      <c r="V355" s="116"/>
      <c r="W355" s="116"/>
      <c r="X355" s="116"/>
      <c r="Y355" s="116"/>
      <c r="Z355" s="116"/>
      <c r="AA355" s="116"/>
      <c r="AB355" s="198"/>
      <c r="AC355" s="199"/>
      <c r="AR355" s="44"/>
      <c r="AS355" s="44"/>
      <c r="AT355" s="44"/>
      <c r="AU355" s="44"/>
      <c r="AV355" s="44"/>
      <c r="AX355" s="67"/>
      <c r="AY355" s="67"/>
      <c r="BA355" s="69"/>
      <c r="BB355" s="69"/>
    </row>
    <row r="356" spans="1:54" s="131" customFormat="1" ht="8.25" customHeight="1">
      <c r="B356" s="34"/>
      <c r="C356" s="105"/>
      <c r="D356" s="105"/>
      <c r="E356" s="163"/>
      <c r="F356" s="32"/>
      <c r="G356" s="32"/>
      <c r="H356" s="32"/>
      <c r="I356" s="164"/>
      <c r="J356" s="105"/>
      <c r="K356" s="105"/>
      <c r="L356" s="165"/>
      <c r="R356" s="246"/>
      <c r="T356" s="112"/>
      <c r="U356" s="123"/>
      <c r="V356" s="123"/>
      <c r="W356" s="123"/>
      <c r="X356" s="123"/>
      <c r="Y356" s="116"/>
      <c r="Z356" s="116"/>
      <c r="AA356" s="116"/>
      <c r="AB356" s="198"/>
      <c r="AC356" s="199"/>
      <c r="AR356" s="44"/>
      <c r="AS356" s="44"/>
      <c r="AT356" s="44"/>
      <c r="AU356" s="44"/>
      <c r="AV356" s="44"/>
      <c r="AX356" s="67"/>
      <c r="AY356" s="67"/>
      <c r="BA356" s="69"/>
      <c r="BB356" s="69"/>
    </row>
    <row r="357" spans="1:54" s="131" customFormat="1" ht="8.25" customHeight="1">
      <c r="A357" s="139"/>
      <c r="B357" s="34"/>
      <c r="C357" s="334"/>
      <c r="D357" s="334" t="s">
        <v>219</v>
      </c>
      <c r="E357" s="335"/>
      <c r="F357" s="32"/>
      <c r="G357" s="166"/>
      <c r="H357" s="32"/>
      <c r="I357" s="37"/>
      <c r="J357" s="38"/>
      <c r="K357" s="167"/>
      <c r="L357" s="336">
        <v>29</v>
      </c>
      <c r="M357" s="337"/>
      <c r="N357" s="168"/>
      <c r="O357" s="168"/>
      <c r="P357" s="168"/>
      <c r="R357" s="139"/>
      <c r="T357" s="123"/>
      <c r="U357" s="116"/>
      <c r="V357" s="109"/>
      <c r="W357" s="109"/>
      <c r="X357" s="109"/>
      <c r="Y357" s="198"/>
      <c r="Z357" s="198"/>
      <c r="AA357" s="198"/>
      <c r="AB357" s="198"/>
      <c r="AC357" s="199"/>
      <c r="AR357" s="44"/>
      <c r="AS357" s="44"/>
      <c r="AT357" s="44"/>
      <c r="AU357" s="44"/>
      <c r="AV357" s="44"/>
      <c r="AX357" s="67"/>
      <c r="AY357" s="67"/>
      <c r="BA357" s="69"/>
      <c r="BB357" s="69"/>
    </row>
    <row r="358" spans="1:54" s="131" customFormat="1" ht="8.25" customHeight="1">
      <c r="A358" s="139"/>
      <c r="B358" s="34"/>
      <c r="C358" s="334"/>
      <c r="D358" s="334"/>
      <c r="E358" s="335"/>
      <c r="F358" s="169"/>
      <c r="G358" s="169"/>
      <c r="H358" s="169"/>
      <c r="L358" s="336"/>
      <c r="M358" s="337"/>
      <c r="N358" s="168"/>
      <c r="O358" s="168"/>
      <c r="P358" s="168"/>
      <c r="R358" s="139"/>
      <c r="T358" s="123"/>
      <c r="U358" s="116"/>
      <c r="V358" s="109"/>
      <c r="W358" s="109"/>
      <c r="X358" s="109"/>
      <c r="Y358" s="198"/>
      <c r="Z358" s="198"/>
      <c r="AA358" s="198"/>
      <c r="AB358" s="198"/>
      <c r="AC358" s="199"/>
      <c r="AR358" s="44"/>
      <c r="AS358" s="44"/>
      <c r="AT358" s="44"/>
      <c r="AU358" s="44"/>
      <c r="AV358" s="44"/>
      <c r="AX358" s="67"/>
      <c r="AY358" s="67"/>
      <c r="BA358" s="69"/>
      <c r="BB358" s="69"/>
    </row>
    <row r="359" spans="1:54" s="131" customFormat="1" ht="8.25" customHeight="1">
      <c r="A359" s="243" t="s">
        <v>220</v>
      </c>
      <c r="E359" s="160"/>
      <c r="F359" s="42"/>
      <c r="G359" s="42"/>
      <c r="H359" s="42"/>
      <c r="L359" s="165"/>
      <c r="R359" s="139"/>
      <c r="T359" s="123"/>
      <c r="U359" s="112"/>
      <c r="V359" s="112"/>
      <c r="W359" s="112"/>
      <c r="X359" s="112"/>
      <c r="Y359" s="198"/>
      <c r="Z359" s="198"/>
      <c r="AA359" s="198"/>
      <c r="AB359" s="198"/>
      <c r="AC359" s="199"/>
      <c r="AR359" s="44"/>
      <c r="AS359" s="44"/>
      <c r="AT359" s="44"/>
      <c r="AU359" s="44"/>
      <c r="AV359" s="44"/>
      <c r="AX359" s="67"/>
      <c r="AY359" s="67"/>
      <c r="BA359" s="69"/>
      <c r="BB359" s="69"/>
    </row>
    <row r="360" spans="1:54" s="131" customFormat="1" ht="8.25" customHeight="1">
      <c r="A360" s="243"/>
      <c r="B360" s="170"/>
      <c r="C360" s="165"/>
      <c r="E360" s="160"/>
      <c r="L360" s="171"/>
      <c r="M360" s="32"/>
      <c r="N360" s="32"/>
      <c r="O360" s="32"/>
      <c r="P360" s="32"/>
      <c r="R360" s="139"/>
      <c r="T360" s="112"/>
      <c r="U360" s="116"/>
      <c r="V360" s="109"/>
      <c r="W360" s="109"/>
      <c r="X360" s="109"/>
      <c r="Y360" s="198"/>
      <c r="Z360" s="198"/>
      <c r="AA360" s="198"/>
      <c r="AB360" s="198"/>
      <c r="AC360" s="199"/>
      <c r="AR360" s="44"/>
      <c r="AS360" s="44"/>
      <c r="AT360" s="44"/>
      <c r="AU360" s="44"/>
      <c r="AV360" s="44"/>
      <c r="AX360" s="67"/>
      <c r="AY360" s="67"/>
      <c r="BA360" s="69"/>
      <c r="BB360" s="69"/>
    </row>
    <row r="361" spans="1:54" s="131" customFormat="1" ht="8.25" customHeight="1">
      <c r="A361" s="139"/>
      <c r="B361" s="338">
        <v>28</v>
      </c>
      <c r="C361" s="128"/>
      <c r="D361" s="129"/>
      <c r="E361" s="130"/>
      <c r="L361" s="172"/>
      <c r="M361" s="166"/>
      <c r="N361" s="166"/>
      <c r="O361" s="166"/>
      <c r="P361" s="166"/>
      <c r="Q361" s="173"/>
      <c r="R361" s="243" t="s">
        <v>221</v>
      </c>
      <c r="T361" s="124"/>
      <c r="U361" s="124"/>
      <c r="V361" s="124"/>
      <c r="W361" s="124"/>
      <c r="X361" s="124"/>
      <c r="Y361" s="124"/>
      <c r="Z361" s="124"/>
      <c r="AA361" s="124"/>
      <c r="AB361" s="198"/>
      <c r="AC361" s="199"/>
      <c r="AR361" s="44"/>
      <c r="AS361" s="44"/>
      <c r="AT361" s="44"/>
      <c r="AU361" s="44"/>
      <c r="AV361" s="44"/>
      <c r="AX361" s="67"/>
      <c r="AY361" s="67"/>
      <c r="BA361" s="69"/>
      <c r="BB361" s="69"/>
    </row>
    <row r="362" spans="1:54" s="131" customFormat="1" ht="8.25" customHeight="1">
      <c r="A362" s="139"/>
      <c r="B362" s="338"/>
      <c r="C362" s="174"/>
      <c r="L362" s="105"/>
      <c r="M362" s="105"/>
      <c r="N362" s="105"/>
      <c r="O362" s="105"/>
      <c r="P362" s="105"/>
      <c r="Q362" s="175"/>
      <c r="R362" s="243"/>
      <c r="T362" s="124"/>
      <c r="U362" s="124"/>
      <c r="V362" s="124"/>
      <c r="W362" s="124"/>
      <c r="X362" s="124"/>
      <c r="Y362" s="124"/>
      <c r="Z362" s="124"/>
      <c r="AA362" s="124"/>
      <c r="AB362" s="198"/>
      <c r="AC362" s="199"/>
      <c r="AR362" s="44"/>
      <c r="AS362" s="44"/>
      <c r="AT362" s="44"/>
      <c r="AU362" s="44"/>
      <c r="AV362" s="44"/>
      <c r="AX362" s="67"/>
      <c r="AY362" s="67"/>
      <c r="BA362" s="69"/>
      <c r="BB362" s="69"/>
    </row>
    <row r="363" spans="1:54" s="131" customFormat="1" ht="8.25" customHeight="1">
      <c r="A363" s="243" t="s">
        <v>222</v>
      </c>
      <c r="B363" s="176"/>
      <c r="C363" s="34"/>
      <c r="D363" s="34"/>
      <c r="E363" s="34"/>
      <c r="F363" s="34"/>
      <c r="G363" s="34"/>
      <c r="H363" s="34"/>
      <c r="L363" s="137"/>
      <c r="M363" s="137"/>
      <c r="N363" s="137"/>
      <c r="O363" s="137"/>
      <c r="P363" s="137"/>
      <c r="Q363" s="137"/>
      <c r="AR363" s="44"/>
      <c r="AS363" s="44"/>
      <c r="AT363" s="44"/>
      <c r="AU363" s="44"/>
      <c r="AV363" s="44"/>
      <c r="AX363" s="67"/>
      <c r="AY363" s="67"/>
      <c r="BA363" s="69"/>
      <c r="BB363" s="69"/>
    </row>
    <row r="364" spans="1:54" s="131" customFormat="1" ht="8.25" customHeight="1">
      <c r="A364" s="243"/>
      <c r="B364" s="34"/>
      <c r="C364" s="42"/>
      <c r="D364" s="42"/>
      <c r="E364" s="42"/>
      <c r="F364" s="42"/>
      <c r="G364" s="42"/>
      <c r="H364" s="42"/>
      <c r="L364" s="137"/>
      <c r="M364" s="137"/>
      <c r="N364" s="137"/>
      <c r="O364" s="137"/>
      <c r="P364" s="137"/>
      <c r="Q364" s="137"/>
      <c r="R364" s="139"/>
      <c r="AR364" s="44"/>
      <c r="AS364" s="44"/>
      <c r="AT364" s="44"/>
      <c r="AU364" s="44"/>
      <c r="AV364" s="44"/>
      <c r="AX364" s="67"/>
      <c r="AY364" s="67"/>
      <c r="BA364" s="69"/>
      <c r="BB364" s="69"/>
    </row>
    <row r="365" spans="1:54" s="131" customFormat="1" ht="8.25" customHeight="1">
      <c r="A365" s="126"/>
      <c r="B365" s="34"/>
      <c r="C365" s="42"/>
      <c r="D365" s="42"/>
      <c r="E365" s="42"/>
      <c r="F365" s="42"/>
      <c r="G365" s="42"/>
      <c r="H365" s="42"/>
      <c r="L365" s="137"/>
      <c r="M365" s="137"/>
      <c r="N365" s="137"/>
      <c r="O365" s="137"/>
      <c r="P365" s="137"/>
      <c r="Q365" s="137"/>
      <c r="R365" s="139"/>
      <c r="AR365" s="44"/>
      <c r="AS365" s="44"/>
      <c r="AT365" s="44"/>
      <c r="AU365" s="44"/>
      <c r="AV365" s="44"/>
      <c r="AX365" s="67"/>
      <c r="AY365" s="67"/>
      <c r="BA365" s="69"/>
      <c r="BB365" s="69"/>
    </row>
    <row r="366" spans="1:54" s="131" customFormat="1" ht="8.25" customHeight="1">
      <c r="A366" s="241" t="s">
        <v>136</v>
      </c>
      <c r="B366" s="241"/>
      <c r="C366" s="241"/>
      <c r="D366" s="241"/>
      <c r="E366" s="241"/>
      <c r="F366" s="241"/>
      <c r="G366" s="241"/>
      <c r="H366" s="241"/>
      <c r="I366" s="241"/>
      <c r="J366" s="241"/>
      <c r="K366" s="241"/>
      <c r="U366" s="139"/>
      <c r="V366" s="139"/>
      <c r="W366" s="139"/>
      <c r="X366" s="139"/>
      <c r="Y366" s="139"/>
      <c r="Z366" s="139"/>
      <c r="AA366" s="139"/>
      <c r="AB366" s="139"/>
      <c r="AC366" s="139"/>
      <c r="AD366" s="139"/>
      <c r="AE366" s="139"/>
      <c r="AF366" s="139"/>
      <c r="AG366" s="139"/>
      <c r="AH366" s="139"/>
      <c r="AI366" s="139"/>
      <c r="AJ366" s="139"/>
      <c r="AK366" s="139"/>
      <c r="AL366" s="126"/>
      <c r="AR366" s="44"/>
      <c r="AS366" s="44"/>
      <c r="AT366" s="44"/>
      <c r="AU366" s="44"/>
      <c r="AV366" s="44"/>
      <c r="AX366" s="67"/>
      <c r="AY366" s="67"/>
      <c r="BA366" s="69"/>
      <c r="BB366" s="69"/>
    </row>
    <row r="367" spans="1:54" s="131" customFormat="1" ht="8.25" customHeight="1">
      <c r="A367" s="241"/>
      <c r="B367" s="241"/>
      <c r="C367" s="241"/>
      <c r="D367" s="241"/>
      <c r="E367" s="241"/>
      <c r="F367" s="241"/>
      <c r="G367" s="241"/>
      <c r="H367" s="241"/>
      <c r="I367" s="241"/>
      <c r="J367" s="241"/>
      <c r="K367" s="241"/>
      <c r="U367" s="139"/>
      <c r="V367" s="139"/>
      <c r="W367" s="139"/>
      <c r="X367" s="139"/>
      <c r="Y367" s="139"/>
      <c r="Z367" s="139"/>
      <c r="AA367" s="139"/>
      <c r="AB367" s="139"/>
      <c r="AC367" s="139"/>
      <c r="AD367" s="139"/>
      <c r="AE367" s="139"/>
      <c r="AF367" s="139"/>
      <c r="AG367" s="139"/>
      <c r="AH367" s="139"/>
      <c r="AI367" s="139"/>
      <c r="AJ367" s="139"/>
      <c r="AK367" s="139"/>
      <c r="AL367" s="126"/>
      <c r="AR367" s="44"/>
      <c r="AS367" s="44"/>
      <c r="AT367" s="44"/>
      <c r="AU367" s="44"/>
      <c r="AV367" s="44"/>
      <c r="AX367" s="67"/>
      <c r="AY367" s="67"/>
      <c r="BA367" s="69"/>
      <c r="BB367" s="69"/>
    </row>
    <row r="368" spans="1:54" s="131" customFormat="1" ht="8.25" customHeight="1">
      <c r="A368" s="241"/>
      <c r="B368" s="241"/>
      <c r="C368" s="241"/>
      <c r="D368" s="241"/>
      <c r="E368" s="241"/>
      <c r="F368" s="241"/>
      <c r="G368" s="241"/>
      <c r="H368" s="241"/>
      <c r="I368" s="241"/>
      <c r="J368" s="241"/>
      <c r="K368" s="241"/>
      <c r="U368" s="139"/>
      <c r="V368" s="139"/>
      <c r="W368" s="139"/>
      <c r="X368" s="139"/>
      <c r="Y368" s="139"/>
      <c r="Z368" s="139"/>
      <c r="AA368" s="139"/>
      <c r="AB368" s="139"/>
      <c r="AC368" s="139"/>
      <c r="AD368" s="139"/>
      <c r="AE368" s="139"/>
      <c r="AF368" s="139"/>
      <c r="AG368" s="139"/>
      <c r="AH368" s="139"/>
      <c r="AI368" s="139"/>
      <c r="AJ368" s="139"/>
      <c r="AK368" s="139"/>
      <c r="AL368" s="126"/>
      <c r="AR368" s="44"/>
      <c r="AS368" s="44"/>
      <c r="AT368" s="44"/>
      <c r="AU368" s="44"/>
      <c r="AV368" s="44"/>
      <c r="AX368" s="67"/>
      <c r="AY368" s="67"/>
      <c r="BA368" s="69"/>
      <c r="BB368" s="69"/>
    </row>
    <row r="369" spans="1:54" s="131" customFormat="1" ht="8.25" customHeight="1">
      <c r="A369" s="63"/>
      <c r="B369" s="63"/>
      <c r="C369" s="63"/>
      <c r="D369" s="63"/>
      <c r="E369" s="63"/>
      <c r="F369" s="63"/>
      <c r="G369" s="63"/>
      <c r="H369" s="63"/>
      <c r="I369" s="109"/>
      <c r="J369" s="40"/>
      <c r="K369" s="40"/>
      <c r="L369" s="40"/>
      <c r="M369" s="40"/>
      <c r="N369" s="40"/>
      <c r="O369" s="40"/>
      <c r="P369" s="40"/>
      <c r="Q369" s="139"/>
      <c r="R369" s="139"/>
      <c r="S369" s="139"/>
      <c r="T369" s="32"/>
      <c r="U369" s="139"/>
      <c r="V369" s="139"/>
      <c r="W369" s="139"/>
      <c r="X369" s="139"/>
      <c r="Y369" s="139"/>
      <c r="Z369" s="139"/>
      <c r="AA369" s="139"/>
      <c r="AB369" s="139"/>
      <c r="AC369" s="139"/>
      <c r="AD369" s="139"/>
      <c r="AE369" s="139"/>
      <c r="AF369" s="139"/>
      <c r="AG369" s="139"/>
      <c r="AH369" s="139"/>
      <c r="AI369" s="139"/>
      <c r="AJ369" s="139"/>
      <c r="AK369" s="139"/>
      <c r="AL369" s="126"/>
      <c r="AR369" s="44"/>
      <c r="AS369" s="44"/>
      <c r="AT369" s="44"/>
      <c r="AU369" s="44"/>
      <c r="AV369" s="44"/>
      <c r="AX369" s="67"/>
      <c r="AY369" s="67"/>
      <c r="BA369" s="69"/>
      <c r="BB369" s="69"/>
    </row>
    <row r="370" spans="1:54" s="131" customFormat="1" ht="8.25" customHeight="1">
      <c r="A370" s="242" t="s">
        <v>260</v>
      </c>
      <c r="B370" s="243"/>
      <c r="C370" s="42"/>
      <c r="D370" s="42"/>
      <c r="E370" s="244">
        <v>32</v>
      </c>
      <c r="F370" s="244"/>
      <c r="G370" s="42"/>
      <c r="H370" s="42"/>
      <c r="I370" s="248" t="s">
        <v>730</v>
      </c>
      <c r="J370" s="249"/>
      <c r="K370" s="249"/>
      <c r="L370" s="249"/>
      <c r="M370" s="249"/>
      <c r="N370" s="249"/>
      <c r="R370" s="242" t="s">
        <v>261</v>
      </c>
      <c r="S370" s="243"/>
      <c r="T370" s="247" t="s">
        <v>262</v>
      </c>
      <c r="U370" s="247"/>
      <c r="V370" s="248" t="s">
        <v>58</v>
      </c>
      <c r="W370" s="249"/>
      <c r="X370" s="249"/>
      <c r="Y370" s="249"/>
      <c r="Z370" s="249"/>
      <c r="AA370" s="249"/>
      <c r="AB370" s="139"/>
      <c r="AC370" s="139"/>
      <c r="AD370" s="139"/>
      <c r="AE370" s="139"/>
      <c r="AF370" s="139"/>
      <c r="AG370" s="139"/>
      <c r="AH370" s="139"/>
      <c r="AI370" s="139"/>
      <c r="AJ370" s="139"/>
      <c r="AK370" s="139"/>
      <c r="AL370" s="126"/>
      <c r="AN370" s="44"/>
      <c r="AO370" s="44"/>
      <c r="AP370" s="44"/>
      <c r="AQ370" s="44"/>
      <c r="AR370" s="44"/>
    </row>
    <row r="371" spans="1:54" s="131" customFormat="1" ht="8.25" customHeight="1">
      <c r="A371" s="243"/>
      <c r="B371" s="243"/>
      <c r="C371" s="132"/>
      <c r="D371" s="132"/>
      <c r="E371" s="132"/>
      <c r="F371" s="132"/>
      <c r="G371" s="132"/>
      <c r="H371" s="132"/>
      <c r="I371" s="249"/>
      <c r="J371" s="249"/>
      <c r="K371" s="249"/>
      <c r="L371" s="249"/>
      <c r="M371" s="249"/>
      <c r="N371" s="249"/>
      <c r="O371" s="126"/>
      <c r="P371" s="126"/>
      <c r="Q371" s="126"/>
      <c r="R371" s="243"/>
      <c r="S371" s="243"/>
      <c r="T371" s="33"/>
      <c r="U371" s="33"/>
      <c r="V371" s="249"/>
      <c r="W371" s="249"/>
      <c r="X371" s="249"/>
      <c r="Y371" s="249"/>
      <c r="Z371" s="249"/>
      <c r="AA371" s="249"/>
      <c r="AB371" s="139"/>
      <c r="AC371" s="139"/>
      <c r="AD371" s="139"/>
      <c r="AE371" s="139"/>
      <c r="AF371" s="139"/>
      <c r="AG371" s="139"/>
      <c r="AH371" s="139"/>
      <c r="AI371" s="139"/>
      <c r="AJ371" s="139"/>
      <c r="AK371" s="139"/>
      <c r="AL371" s="126"/>
    </row>
    <row r="372" spans="1:54" s="131" customFormat="1" ht="8.25" customHeight="1">
      <c r="A372" s="43"/>
      <c r="B372" s="43"/>
      <c r="C372" s="42"/>
      <c r="D372" s="42"/>
      <c r="E372" s="42"/>
      <c r="F372" s="42"/>
      <c r="G372" s="42"/>
      <c r="H372" s="42"/>
      <c r="I372" s="42"/>
      <c r="J372" s="137"/>
      <c r="K372" s="137"/>
      <c r="U372" s="139"/>
      <c r="V372" s="139"/>
      <c r="W372" s="139"/>
      <c r="X372" s="139"/>
      <c r="Y372" s="139"/>
      <c r="Z372" s="139"/>
      <c r="AA372" s="139"/>
      <c r="AB372" s="139"/>
      <c r="AC372" s="139"/>
      <c r="AD372" s="139"/>
      <c r="AE372" s="139"/>
      <c r="AF372" s="139"/>
      <c r="AG372" s="139"/>
      <c r="AH372" s="139"/>
      <c r="AI372" s="139"/>
      <c r="AJ372" s="139"/>
      <c r="AK372" s="139"/>
      <c r="AL372" s="126"/>
      <c r="AN372" s="44"/>
      <c r="AO372" s="44"/>
      <c r="AP372" s="44"/>
      <c r="AQ372" s="44"/>
      <c r="AR372" s="44"/>
    </row>
    <row r="373" spans="1:54" s="104" customFormat="1" ht="8.25" customHeight="1">
      <c r="A373" s="103"/>
      <c r="B373" s="103"/>
      <c r="C373" s="107"/>
      <c r="D373" s="107"/>
      <c r="E373" s="107"/>
      <c r="F373" s="107"/>
      <c r="G373" s="107"/>
      <c r="H373" s="107"/>
      <c r="O373" s="103"/>
      <c r="P373" s="103"/>
      <c r="Q373" s="103"/>
      <c r="R373" s="116"/>
      <c r="S373" s="116"/>
      <c r="T373" s="108"/>
      <c r="U373" s="108"/>
      <c r="V373" s="117"/>
      <c r="W373" s="117"/>
      <c r="X373" s="117"/>
      <c r="Y373" s="117"/>
      <c r="Z373" s="117"/>
      <c r="AA373" s="117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03"/>
    </row>
    <row r="374" spans="1:54" s="19" customFormat="1" ht="8.25" customHeight="1">
      <c r="A374" s="382" t="s">
        <v>70</v>
      </c>
      <c r="B374" s="382"/>
      <c r="C374" s="382"/>
      <c r="D374" s="382"/>
      <c r="E374" s="382"/>
      <c r="F374" s="42"/>
      <c r="G374" s="42"/>
      <c r="H374" s="42"/>
      <c r="I374" s="42"/>
      <c r="J374" s="31"/>
      <c r="K374" s="31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35"/>
      <c r="AN374" s="44"/>
      <c r="AO374" s="44"/>
      <c r="AP374" s="44"/>
      <c r="AQ374" s="44"/>
      <c r="AR374" s="44"/>
    </row>
    <row r="375" spans="1:54" s="19" customFormat="1" ht="15" customHeight="1" thickBot="1">
      <c r="A375" s="382"/>
      <c r="B375" s="382"/>
      <c r="C375" s="382"/>
      <c r="D375" s="382"/>
      <c r="E375" s="382"/>
      <c r="F375" s="42"/>
      <c r="G375" s="42"/>
      <c r="H375" s="42"/>
      <c r="I375" s="42"/>
      <c r="J375" s="31"/>
      <c r="K375" s="31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35"/>
      <c r="AN375" s="44"/>
      <c r="AO375" s="44"/>
      <c r="AP375" s="44"/>
      <c r="AQ375" s="44"/>
      <c r="AR375" s="44"/>
    </row>
    <row r="376" spans="1:54" s="131" customFormat="1" ht="8.25" customHeight="1">
      <c r="A376" s="266" t="s">
        <v>32</v>
      </c>
      <c r="B376" s="267"/>
      <c r="C376" s="272" t="str">
        <f>VLOOKUP(AN380,area_20_l3_2,2)</f>
        <v>秋谷</v>
      </c>
      <c r="D376" s="273"/>
      <c r="E376" s="274"/>
      <c r="F376" s="272" t="str">
        <f>VLOOKUP(AN384,area_20_l3_2,2)</f>
        <v>光野</v>
      </c>
      <c r="G376" s="273"/>
      <c r="H376" s="274"/>
      <c r="I376" s="272" t="str">
        <f>VLOOKUP(AN388,area_20_l3_2,2)</f>
        <v>山本</v>
      </c>
      <c r="J376" s="273"/>
      <c r="K376" s="274"/>
      <c r="L376" s="272" t="str">
        <f>VLOOKUP(AN392,area_20_l3_2,2)</f>
        <v>田口</v>
      </c>
      <c r="M376" s="273"/>
      <c r="N376" s="274"/>
      <c r="O376" s="305" t="s">
        <v>94</v>
      </c>
      <c r="P376" s="306"/>
      <c r="Q376" s="267"/>
      <c r="R376" s="280" t="s">
        <v>2</v>
      </c>
      <c r="S376" s="102"/>
      <c r="T376" s="266" t="s">
        <v>34</v>
      </c>
      <c r="U376" s="267"/>
      <c r="V376" s="272" t="str">
        <f>VLOOKUP(AP380,area_20_l3_2,2)</f>
        <v>河野</v>
      </c>
      <c r="W376" s="273"/>
      <c r="X376" s="274"/>
      <c r="Y376" s="272" t="str">
        <f>VLOOKUP(AP384,area_20_l3_2,2)</f>
        <v>森戸</v>
      </c>
      <c r="Z376" s="273"/>
      <c r="AA376" s="274"/>
      <c r="AB376" s="272" t="str">
        <f>VLOOKUP(AP388,area_20_l3_2,2)</f>
        <v>高橋</v>
      </c>
      <c r="AC376" s="273"/>
      <c r="AD376" s="274"/>
      <c r="AE376" s="272" t="str">
        <f>VLOOKUP(AP392,area_20_l3_2,2)</f>
        <v>山﨑</v>
      </c>
      <c r="AF376" s="273"/>
      <c r="AG376" s="274"/>
      <c r="AH376" s="305" t="s">
        <v>94</v>
      </c>
      <c r="AI376" s="306"/>
      <c r="AJ376" s="267"/>
      <c r="AK376" s="280" t="s">
        <v>2</v>
      </c>
      <c r="AN376" s="234" t="s">
        <v>1</v>
      </c>
      <c r="AP376" s="234" t="s">
        <v>95</v>
      </c>
      <c r="AR376" s="44">
        <v>1</v>
      </c>
      <c r="AS376" s="44" t="s">
        <v>552</v>
      </c>
      <c r="AT376" s="44" t="s">
        <v>553</v>
      </c>
      <c r="AU376" s="44" t="s">
        <v>554</v>
      </c>
      <c r="AV376" s="44" t="s">
        <v>553</v>
      </c>
      <c r="AX376" s="67" t="s">
        <v>410</v>
      </c>
      <c r="AY376" s="67" t="s">
        <v>241</v>
      </c>
      <c r="BA376" s="69"/>
      <c r="BB376" s="69"/>
    </row>
    <row r="377" spans="1:54" s="131" customFormat="1" ht="8.25" customHeight="1">
      <c r="A377" s="268"/>
      <c r="B377" s="269"/>
      <c r="C377" s="275"/>
      <c r="D377" s="276"/>
      <c r="E377" s="259"/>
      <c r="F377" s="275"/>
      <c r="G377" s="276"/>
      <c r="H377" s="259"/>
      <c r="I377" s="275"/>
      <c r="J377" s="276"/>
      <c r="K377" s="259"/>
      <c r="L377" s="275"/>
      <c r="M377" s="276"/>
      <c r="N377" s="259"/>
      <c r="O377" s="307"/>
      <c r="P377" s="308"/>
      <c r="Q377" s="269"/>
      <c r="R377" s="281"/>
      <c r="S377" s="102"/>
      <c r="T377" s="268"/>
      <c r="U377" s="269"/>
      <c r="V377" s="275"/>
      <c r="W377" s="276"/>
      <c r="X377" s="259"/>
      <c r="Y377" s="275"/>
      <c r="Z377" s="276"/>
      <c r="AA377" s="259"/>
      <c r="AB377" s="275"/>
      <c r="AC377" s="276"/>
      <c r="AD377" s="259"/>
      <c r="AE377" s="275"/>
      <c r="AF377" s="276"/>
      <c r="AG377" s="259"/>
      <c r="AH377" s="307"/>
      <c r="AI377" s="308"/>
      <c r="AJ377" s="269"/>
      <c r="AK377" s="281"/>
      <c r="AN377" s="235"/>
      <c r="AP377" s="235"/>
      <c r="AR377" s="44">
        <v>2</v>
      </c>
      <c r="AS377" s="44" t="s">
        <v>555</v>
      </c>
      <c r="AT377" s="44" t="s">
        <v>556</v>
      </c>
      <c r="AU377" s="44" t="s">
        <v>557</v>
      </c>
      <c r="AV377" s="44" t="s">
        <v>556</v>
      </c>
      <c r="AX377" s="67" t="s">
        <v>192</v>
      </c>
      <c r="AY377" s="67" t="s">
        <v>62</v>
      </c>
      <c r="BA377" s="67" t="str">
        <f>AX376&amp;AX377</f>
        <v>Ｌ３－１</v>
      </c>
      <c r="BB377" s="67" t="str">
        <f>AY376&amp;AY377</f>
        <v>ＬD03A0001</v>
      </c>
    </row>
    <row r="378" spans="1:54" s="131" customFormat="1" ht="8.25" customHeight="1">
      <c r="A378" s="268"/>
      <c r="B378" s="269"/>
      <c r="C378" s="275" t="str">
        <f>VLOOKUP(AN382,area_20_l3_2,4)</f>
        <v>永井</v>
      </c>
      <c r="D378" s="276"/>
      <c r="E378" s="259"/>
      <c r="F378" s="275" t="str">
        <f>VLOOKUP(AN386,area_20_l3_2,4)</f>
        <v>古川</v>
      </c>
      <c r="G378" s="276"/>
      <c r="H378" s="259"/>
      <c r="I378" s="275" t="str">
        <f>VLOOKUP(AN390,area_20_l3_2,4)</f>
        <v>土肥</v>
      </c>
      <c r="J378" s="276"/>
      <c r="K378" s="259"/>
      <c r="L378" s="275" t="str">
        <f>VLOOKUP(AN394,area_20_l3_2,4)</f>
        <v>岩井</v>
      </c>
      <c r="M378" s="276"/>
      <c r="N378" s="259"/>
      <c r="O378" s="307"/>
      <c r="P378" s="308"/>
      <c r="Q378" s="269"/>
      <c r="R378" s="281"/>
      <c r="S378" s="102"/>
      <c r="T378" s="268"/>
      <c r="U378" s="269"/>
      <c r="V378" s="275" t="str">
        <f>VLOOKUP(AP382,area_20_l3_2,4)</f>
        <v>山内</v>
      </c>
      <c r="W378" s="276"/>
      <c r="X378" s="259"/>
      <c r="Y378" s="275" t="str">
        <f>VLOOKUP(AP386,area_20_l3_2,4)</f>
        <v>横山</v>
      </c>
      <c r="Z378" s="276"/>
      <c r="AA378" s="259"/>
      <c r="AB378" s="275" t="str">
        <f>VLOOKUP(AP390,area_20_l3_2,4)</f>
        <v>岡田</v>
      </c>
      <c r="AC378" s="276"/>
      <c r="AD378" s="259"/>
      <c r="AE378" s="275" t="str">
        <f>VLOOKUP(AP394,area_20_l3_2,4)</f>
        <v>各務</v>
      </c>
      <c r="AF378" s="276"/>
      <c r="AG378" s="259"/>
      <c r="AH378" s="307"/>
      <c r="AI378" s="308"/>
      <c r="AJ378" s="269"/>
      <c r="AK378" s="281"/>
      <c r="AN378" s="235"/>
      <c r="AP378" s="235"/>
      <c r="AR378" s="44">
        <v>3</v>
      </c>
      <c r="AS378" s="44" t="s">
        <v>792</v>
      </c>
      <c r="AT378" s="44" t="s">
        <v>545</v>
      </c>
      <c r="AU378" s="44" t="s">
        <v>558</v>
      </c>
      <c r="AV378" s="44" t="s">
        <v>545</v>
      </c>
      <c r="AX378" s="67" t="s">
        <v>3</v>
      </c>
      <c r="AY378" s="67" t="s">
        <v>63</v>
      </c>
      <c r="BA378" s="67" t="str">
        <f>AX376&amp;AX378</f>
        <v>Ｌ３－２</v>
      </c>
      <c r="BB378" s="67" t="str">
        <f>AY376&amp;AY378</f>
        <v>ＬD03A0002</v>
      </c>
    </row>
    <row r="379" spans="1:54" s="131" customFormat="1" ht="8.25" customHeight="1">
      <c r="A379" s="270"/>
      <c r="B379" s="271"/>
      <c r="C379" s="283"/>
      <c r="D379" s="284"/>
      <c r="E379" s="261"/>
      <c r="F379" s="283"/>
      <c r="G379" s="284"/>
      <c r="H379" s="261"/>
      <c r="I379" s="283"/>
      <c r="J379" s="284"/>
      <c r="K379" s="261"/>
      <c r="L379" s="283"/>
      <c r="M379" s="284"/>
      <c r="N379" s="261"/>
      <c r="O379" s="309"/>
      <c r="P379" s="310"/>
      <c r="Q379" s="271"/>
      <c r="R379" s="282"/>
      <c r="S379" s="102"/>
      <c r="T379" s="270"/>
      <c r="U379" s="271"/>
      <c r="V379" s="283"/>
      <c r="W379" s="284"/>
      <c r="X379" s="261"/>
      <c r="Y379" s="283"/>
      <c r="Z379" s="284"/>
      <c r="AA379" s="261"/>
      <c r="AB379" s="283"/>
      <c r="AC379" s="284"/>
      <c r="AD379" s="261"/>
      <c r="AE379" s="283"/>
      <c r="AF379" s="284"/>
      <c r="AG379" s="261"/>
      <c r="AH379" s="309"/>
      <c r="AI379" s="310"/>
      <c r="AJ379" s="271"/>
      <c r="AK379" s="282"/>
      <c r="AN379" s="235"/>
      <c r="AP379" s="235"/>
      <c r="AR379" s="44">
        <v>4</v>
      </c>
      <c r="AS379" s="44" t="s">
        <v>559</v>
      </c>
      <c r="AT379" s="44" t="s">
        <v>560</v>
      </c>
      <c r="AU379" s="44" t="s">
        <v>561</v>
      </c>
      <c r="AV379" s="44" t="s">
        <v>560</v>
      </c>
      <c r="AX379" s="67" t="s">
        <v>4</v>
      </c>
      <c r="AY379" s="67" t="s">
        <v>76</v>
      </c>
      <c r="BA379" s="67" t="str">
        <f>AX376&amp;AX379</f>
        <v>Ｌ３－３</v>
      </c>
      <c r="BB379" s="67" t="str">
        <f>AY376&amp;AY379</f>
        <v>ＬD03B0001</v>
      </c>
    </row>
    <row r="380" spans="1:54" s="131" customFormat="1" ht="8.25" customHeight="1">
      <c r="A380" s="215" t="str">
        <f>VLOOKUP(AN380,area_20_l3_2,2)&amp;"・"&amp;VLOOKUP(AN380,area_20_l3_2,4)</f>
        <v>秋谷・永井</v>
      </c>
      <c r="B380" s="216"/>
      <c r="C380" s="219"/>
      <c r="D380" s="220"/>
      <c r="E380" s="221"/>
      <c r="F380" s="20" t="s">
        <v>6</v>
      </c>
      <c r="G380" s="21"/>
      <c r="H380" s="22"/>
      <c r="I380" s="20" t="s">
        <v>48</v>
      </c>
      <c r="J380" s="21"/>
      <c r="K380" s="22"/>
      <c r="L380" s="20" t="s">
        <v>73</v>
      </c>
      <c r="M380" s="21"/>
      <c r="N380" s="22"/>
      <c r="O380" s="320"/>
      <c r="P380" s="321"/>
      <c r="Q380" s="322"/>
      <c r="R380" s="231"/>
      <c r="S380" s="102"/>
      <c r="T380" s="215" t="str">
        <f>VLOOKUP(AP380,area_20_l3_2,2)&amp;"・"&amp;VLOOKUP(AP380,area_20_l3_2,4)</f>
        <v>河野・山内</v>
      </c>
      <c r="U380" s="216"/>
      <c r="V380" s="219"/>
      <c r="W380" s="220"/>
      <c r="X380" s="221"/>
      <c r="Y380" s="20" t="s">
        <v>25</v>
      </c>
      <c r="Z380" s="21"/>
      <c r="AA380" s="22"/>
      <c r="AB380" s="20" t="s">
        <v>36</v>
      </c>
      <c r="AC380" s="21"/>
      <c r="AD380" s="22"/>
      <c r="AE380" s="20" t="s">
        <v>205</v>
      </c>
      <c r="AF380" s="21"/>
      <c r="AG380" s="22"/>
      <c r="AH380" s="320"/>
      <c r="AI380" s="321"/>
      <c r="AJ380" s="322"/>
      <c r="AK380" s="231"/>
      <c r="AN380" s="234">
        <v>1</v>
      </c>
      <c r="AP380" s="234">
        <v>2</v>
      </c>
      <c r="AR380" s="44">
        <v>5</v>
      </c>
      <c r="AS380" s="44" t="s">
        <v>562</v>
      </c>
      <c r="AT380" s="44" t="s">
        <v>563</v>
      </c>
      <c r="AU380" s="44" t="s">
        <v>564</v>
      </c>
      <c r="AV380" s="44" t="s">
        <v>565</v>
      </c>
      <c r="AX380" s="67" t="s">
        <v>5</v>
      </c>
      <c r="AY380" s="67" t="s">
        <v>77</v>
      </c>
      <c r="BA380" s="67" t="str">
        <f>AX376&amp;AX380</f>
        <v>Ｌ３－４</v>
      </c>
      <c r="BB380" s="67" t="str">
        <f>AY376&amp;AY380</f>
        <v>ＬD03B0002</v>
      </c>
    </row>
    <row r="381" spans="1:54" s="131" customFormat="1" ht="8.25" customHeight="1">
      <c r="A381" s="217"/>
      <c r="B381" s="218"/>
      <c r="C381" s="222"/>
      <c r="D381" s="223"/>
      <c r="E381" s="224"/>
      <c r="F381" s="23"/>
      <c r="G381" s="5"/>
      <c r="H381" s="24"/>
      <c r="I381" s="23"/>
      <c r="J381" s="5"/>
      <c r="K381" s="24"/>
      <c r="L381" s="23"/>
      <c r="M381" s="5"/>
      <c r="N381" s="24"/>
      <c r="O381" s="323"/>
      <c r="P381" s="324"/>
      <c r="Q381" s="325"/>
      <c r="R381" s="232"/>
      <c r="S381" s="102"/>
      <c r="T381" s="217"/>
      <c r="U381" s="218"/>
      <c r="V381" s="222"/>
      <c r="W381" s="223"/>
      <c r="X381" s="224"/>
      <c r="Y381" s="23"/>
      <c r="Z381" s="5"/>
      <c r="AA381" s="24"/>
      <c r="AB381" s="23"/>
      <c r="AC381" s="5"/>
      <c r="AD381" s="24"/>
      <c r="AE381" s="23"/>
      <c r="AF381" s="5"/>
      <c r="AG381" s="24"/>
      <c r="AH381" s="323"/>
      <c r="AI381" s="324"/>
      <c r="AJ381" s="325"/>
      <c r="AK381" s="232"/>
      <c r="AN381" s="235"/>
      <c r="AP381" s="235"/>
      <c r="AR381" s="44">
        <v>6</v>
      </c>
      <c r="AS381" s="44" t="s">
        <v>566</v>
      </c>
      <c r="AT381" s="44" t="s">
        <v>567</v>
      </c>
      <c r="AU381" s="44" t="s">
        <v>568</v>
      </c>
      <c r="AV381" s="44" t="s">
        <v>531</v>
      </c>
      <c r="AX381" s="67" t="s">
        <v>11</v>
      </c>
      <c r="AY381" s="67" t="s">
        <v>96</v>
      </c>
      <c r="BA381" s="67" t="str">
        <f>AX376&amp;AX381</f>
        <v>Ｌ３－５</v>
      </c>
      <c r="BB381" s="67" t="str">
        <f>AY376&amp;AY381</f>
        <v>ＬD03C0001</v>
      </c>
    </row>
    <row r="382" spans="1:54" s="131" customFormat="1" ht="8.25" customHeight="1">
      <c r="A382" s="258" t="str">
        <f>IF(VLOOKUP(AN382,area_20_l3_2,3)=VLOOKUP(AN382,area_20_l3_2,5),"("&amp;VLOOKUP(AN382,area_20_l3_2,3)&amp;")","("&amp;VLOOKUP(AN382,area_20_l3_2,3)&amp;"・"&amp;VLOOKUP(AN382,area_20_l3_2,5)&amp;")")</f>
        <v>(アカシア)</v>
      </c>
      <c r="B382" s="259"/>
      <c r="C382" s="222"/>
      <c r="D382" s="223"/>
      <c r="E382" s="224"/>
      <c r="F382" s="23"/>
      <c r="G382" s="5"/>
      <c r="H382" s="24"/>
      <c r="I382" s="23"/>
      <c r="J382" s="5"/>
      <c r="K382" s="24"/>
      <c r="L382" s="23"/>
      <c r="M382" s="5"/>
      <c r="N382" s="24"/>
      <c r="O382" s="323"/>
      <c r="P382" s="324"/>
      <c r="Q382" s="325"/>
      <c r="R382" s="232"/>
      <c r="S382" s="102"/>
      <c r="T382" s="258" t="str">
        <f>IF(VLOOKUP(AP382,area_20_l3_2,3)=VLOOKUP(AP382,area_20_l3_2,5),"("&amp;VLOOKUP(AP382,area_20_l3_2,3)&amp;")","("&amp;VLOOKUP(AP382,area_20_l3_2,3)&amp;"・"&amp;VLOOKUP(AP382,area_20_l3_2,5)&amp;")")</f>
        <v>(アイリス)</v>
      </c>
      <c r="U382" s="259"/>
      <c r="V382" s="222"/>
      <c r="W382" s="223"/>
      <c r="X382" s="224"/>
      <c r="Y382" s="23"/>
      <c r="Z382" s="5"/>
      <c r="AA382" s="24"/>
      <c r="AB382" s="23"/>
      <c r="AC382" s="5"/>
      <c r="AD382" s="24"/>
      <c r="AE382" s="23"/>
      <c r="AF382" s="5"/>
      <c r="AG382" s="24"/>
      <c r="AH382" s="323"/>
      <c r="AI382" s="324"/>
      <c r="AJ382" s="325"/>
      <c r="AK382" s="232"/>
      <c r="AN382" s="235">
        <v>1</v>
      </c>
      <c r="AP382" s="235">
        <v>2</v>
      </c>
      <c r="AR382" s="44">
        <v>7</v>
      </c>
      <c r="AS382" s="44" t="s">
        <v>569</v>
      </c>
      <c r="AT382" s="44" t="s">
        <v>553</v>
      </c>
      <c r="AU382" s="44" t="s">
        <v>570</v>
      </c>
      <c r="AV382" s="44" t="s">
        <v>571</v>
      </c>
      <c r="AX382" s="67" t="s">
        <v>12</v>
      </c>
      <c r="AY382" s="67" t="s">
        <v>97</v>
      </c>
      <c r="BA382" s="67" t="str">
        <f>AX376&amp;AX382</f>
        <v>Ｌ３－６</v>
      </c>
      <c r="BB382" s="67" t="str">
        <f>AY376&amp;AY382</f>
        <v>ＬD03C0002</v>
      </c>
    </row>
    <row r="383" spans="1:54" s="131" customFormat="1" ht="8.25" customHeight="1">
      <c r="A383" s="260"/>
      <c r="B383" s="261"/>
      <c r="C383" s="262"/>
      <c r="D383" s="263"/>
      <c r="E383" s="264"/>
      <c r="F383" s="25"/>
      <c r="G383" s="26"/>
      <c r="H383" s="27"/>
      <c r="I383" s="25"/>
      <c r="J383" s="26"/>
      <c r="K383" s="27"/>
      <c r="L383" s="25"/>
      <c r="M383" s="26"/>
      <c r="N383" s="27"/>
      <c r="O383" s="329"/>
      <c r="P383" s="330"/>
      <c r="Q383" s="331"/>
      <c r="R383" s="286"/>
      <c r="S383" s="102"/>
      <c r="T383" s="260"/>
      <c r="U383" s="261"/>
      <c r="V383" s="262"/>
      <c r="W383" s="263"/>
      <c r="X383" s="264"/>
      <c r="Y383" s="25"/>
      <c r="Z383" s="26"/>
      <c r="AA383" s="27"/>
      <c r="AB383" s="25"/>
      <c r="AC383" s="26"/>
      <c r="AD383" s="27"/>
      <c r="AE383" s="25"/>
      <c r="AF383" s="26"/>
      <c r="AG383" s="27"/>
      <c r="AH383" s="329"/>
      <c r="AI383" s="330"/>
      <c r="AJ383" s="331"/>
      <c r="AK383" s="286"/>
      <c r="AN383" s="240"/>
      <c r="AP383" s="240"/>
      <c r="AR383" s="44">
        <v>8</v>
      </c>
      <c r="AS383" s="44" t="s">
        <v>572</v>
      </c>
      <c r="AT383" s="44" t="s">
        <v>560</v>
      </c>
      <c r="AU383" s="44" t="s">
        <v>573</v>
      </c>
      <c r="AV383" s="44" t="s">
        <v>560</v>
      </c>
      <c r="AX383" s="67" t="s">
        <v>13</v>
      </c>
      <c r="AY383" s="67" t="s">
        <v>107</v>
      </c>
      <c r="BA383" s="67" t="str">
        <f>AX376&amp;AX383</f>
        <v>Ｌ３－７</v>
      </c>
      <c r="BB383" s="67" t="str">
        <f>AY376&amp;AY383</f>
        <v>ＬD03D0001</v>
      </c>
    </row>
    <row r="384" spans="1:54" s="131" customFormat="1" ht="8.25" customHeight="1">
      <c r="A384" s="215" t="str">
        <f>VLOOKUP(AN384,area_20_l3_2,2)&amp;"・"&amp;VLOOKUP(AN384,area_20_l3_2,4)</f>
        <v>光野・古川</v>
      </c>
      <c r="B384" s="216"/>
      <c r="C384" s="20" t="str">
        <f>F380</f>
        <v>1</v>
      </c>
      <c r="D384" s="21"/>
      <c r="E384" s="22"/>
      <c r="F384" s="219"/>
      <c r="G384" s="220"/>
      <c r="H384" s="221"/>
      <c r="I384" s="20" t="s">
        <v>203</v>
      </c>
      <c r="J384" s="21"/>
      <c r="K384" s="22"/>
      <c r="L384" s="20" t="s">
        <v>55</v>
      </c>
      <c r="M384" s="21"/>
      <c r="N384" s="22"/>
      <c r="O384" s="320"/>
      <c r="P384" s="321"/>
      <c r="Q384" s="322"/>
      <c r="R384" s="231"/>
      <c r="S384" s="102"/>
      <c r="T384" s="215" t="str">
        <f>VLOOKUP(AP384,area_20_l3_2,2)&amp;"・"&amp;VLOOKUP(AP384,area_20_l3_2,4)</f>
        <v>森戸・横山</v>
      </c>
      <c r="U384" s="216"/>
      <c r="V384" s="20" t="str">
        <f>Y380</f>
        <v>3</v>
      </c>
      <c r="W384" s="21"/>
      <c r="X384" s="22"/>
      <c r="Y384" s="219"/>
      <c r="Z384" s="220"/>
      <c r="AA384" s="221"/>
      <c r="AB384" s="20" t="s">
        <v>212</v>
      </c>
      <c r="AC384" s="21"/>
      <c r="AD384" s="22"/>
      <c r="AE384" s="20" t="s">
        <v>37</v>
      </c>
      <c r="AF384" s="21"/>
      <c r="AG384" s="22"/>
      <c r="AH384" s="320"/>
      <c r="AI384" s="321"/>
      <c r="AJ384" s="322"/>
      <c r="AK384" s="231"/>
      <c r="AN384" s="234">
        <v>17</v>
      </c>
      <c r="AP384" s="234">
        <v>18</v>
      </c>
      <c r="AR384" s="44">
        <v>9</v>
      </c>
      <c r="AS384" s="44" t="s">
        <v>574</v>
      </c>
      <c r="AT384" s="44" t="s">
        <v>507</v>
      </c>
      <c r="AU384" s="44" t="s">
        <v>575</v>
      </c>
      <c r="AV384" s="44" t="s">
        <v>531</v>
      </c>
      <c r="AX384" s="67" t="s">
        <v>14</v>
      </c>
      <c r="AY384" s="67" t="s">
        <v>156</v>
      </c>
      <c r="BA384" s="67" t="str">
        <f>AX376&amp;AX384</f>
        <v>Ｌ３－８</v>
      </c>
      <c r="BB384" s="67" t="str">
        <f>AY376&amp;AY384</f>
        <v>ＬD03D0002</v>
      </c>
    </row>
    <row r="385" spans="1:54" s="131" customFormat="1" ht="8.25" customHeight="1">
      <c r="A385" s="217"/>
      <c r="B385" s="218"/>
      <c r="C385" s="23"/>
      <c r="D385" s="5"/>
      <c r="E385" s="24"/>
      <c r="F385" s="222"/>
      <c r="G385" s="223"/>
      <c r="H385" s="224"/>
      <c r="I385" s="23"/>
      <c r="J385" s="5"/>
      <c r="K385" s="24"/>
      <c r="L385" s="23"/>
      <c r="M385" s="5"/>
      <c r="N385" s="24"/>
      <c r="O385" s="323"/>
      <c r="P385" s="324"/>
      <c r="Q385" s="325"/>
      <c r="R385" s="232"/>
      <c r="S385" s="102"/>
      <c r="T385" s="217"/>
      <c r="U385" s="218"/>
      <c r="V385" s="23"/>
      <c r="W385" s="5"/>
      <c r="X385" s="24"/>
      <c r="Y385" s="222"/>
      <c r="Z385" s="223"/>
      <c r="AA385" s="224"/>
      <c r="AB385" s="23"/>
      <c r="AC385" s="5"/>
      <c r="AD385" s="24"/>
      <c r="AE385" s="23"/>
      <c r="AF385" s="5"/>
      <c r="AG385" s="24"/>
      <c r="AH385" s="323"/>
      <c r="AI385" s="324"/>
      <c r="AJ385" s="325"/>
      <c r="AK385" s="232"/>
      <c r="AN385" s="235"/>
      <c r="AP385" s="235"/>
      <c r="AR385" s="44">
        <v>10</v>
      </c>
      <c r="AS385" s="44" t="s">
        <v>559</v>
      </c>
      <c r="AT385" s="44" t="s">
        <v>531</v>
      </c>
      <c r="AU385" s="44" t="s">
        <v>576</v>
      </c>
      <c r="AV385" s="44" t="s">
        <v>531</v>
      </c>
      <c r="AX385" s="67" t="s">
        <v>18</v>
      </c>
      <c r="AY385" s="67" t="s">
        <v>204</v>
      </c>
      <c r="BA385" s="67" t="str">
        <f>AX376&amp;AX385</f>
        <v>Ｌ３－９</v>
      </c>
      <c r="BB385" s="67" t="str">
        <f>AY376&amp;AY385</f>
        <v>ＬD03E0001</v>
      </c>
    </row>
    <row r="386" spans="1:54" s="131" customFormat="1" ht="8.25" customHeight="1">
      <c r="A386" s="258" t="str">
        <f>IF(VLOOKUP(AN386,area_20_l3_2,3)=VLOOKUP(AN386,area_20_l3_2,5),"("&amp;VLOOKUP(AN386,area_20_l3_2,3)&amp;")","("&amp;VLOOKUP(AN386,area_20_l3_2,3)&amp;"・"&amp;VLOOKUP(AN386,area_20_l3_2,5)&amp;")")</f>
        <v>(市立船橋高校)</v>
      </c>
      <c r="B386" s="259"/>
      <c r="C386" s="23"/>
      <c r="D386" s="5"/>
      <c r="E386" s="24"/>
      <c r="F386" s="222"/>
      <c r="G386" s="223"/>
      <c r="H386" s="224"/>
      <c r="I386" s="23"/>
      <c r="J386" s="5"/>
      <c r="K386" s="24"/>
      <c r="L386" s="23"/>
      <c r="M386" s="5"/>
      <c r="N386" s="24"/>
      <c r="O386" s="323"/>
      <c r="P386" s="324"/>
      <c r="Q386" s="325"/>
      <c r="R386" s="232"/>
      <c r="S386" s="102"/>
      <c r="T386" s="258" t="str">
        <f>IF(VLOOKUP(AP386,area_20_l3_2,3)=VLOOKUP(AP386,area_20_l3_2,5),"("&amp;VLOOKUP(AP386,area_20_l3_2,3)&amp;")","("&amp;VLOOKUP(AP386,area_20_l3_2,3)&amp;"・"&amp;VLOOKUP(AP386,area_20_l3_2,5)&amp;")")</f>
        <v>(NBS・秋津クラブ)</v>
      </c>
      <c r="U386" s="259"/>
      <c r="V386" s="23"/>
      <c r="W386" s="5"/>
      <c r="X386" s="24"/>
      <c r="Y386" s="222"/>
      <c r="Z386" s="223"/>
      <c r="AA386" s="224"/>
      <c r="AB386" s="23"/>
      <c r="AC386" s="5"/>
      <c r="AD386" s="24"/>
      <c r="AE386" s="23"/>
      <c r="AF386" s="5"/>
      <c r="AG386" s="24"/>
      <c r="AH386" s="323"/>
      <c r="AI386" s="324"/>
      <c r="AJ386" s="325"/>
      <c r="AK386" s="232"/>
      <c r="AN386" s="235">
        <v>17</v>
      </c>
      <c r="AP386" s="235">
        <v>18</v>
      </c>
      <c r="AR386" s="44">
        <v>11</v>
      </c>
      <c r="AS386" s="44" t="s">
        <v>577</v>
      </c>
      <c r="AT386" s="44" t="s">
        <v>491</v>
      </c>
      <c r="AU386" s="44" t="s">
        <v>578</v>
      </c>
      <c r="AV386" s="44" t="s">
        <v>491</v>
      </c>
      <c r="AX386" s="67" t="s">
        <v>19</v>
      </c>
      <c r="AY386" s="67" t="s">
        <v>206</v>
      </c>
      <c r="BA386" s="67" t="str">
        <f>AX376&amp;AX386</f>
        <v>Ｌ３－１０</v>
      </c>
      <c r="BB386" s="67" t="str">
        <f>AY376&amp;AY386</f>
        <v>ＬD03E0002</v>
      </c>
    </row>
    <row r="387" spans="1:54" s="131" customFormat="1" ht="8.25" customHeight="1">
      <c r="A387" s="260"/>
      <c r="B387" s="261"/>
      <c r="C387" s="25"/>
      <c r="D387" s="26"/>
      <c r="E387" s="27"/>
      <c r="F387" s="262"/>
      <c r="G387" s="263"/>
      <c r="H387" s="264"/>
      <c r="I387" s="25"/>
      <c r="J387" s="26"/>
      <c r="K387" s="27"/>
      <c r="L387" s="25"/>
      <c r="M387" s="26"/>
      <c r="N387" s="27"/>
      <c r="O387" s="329"/>
      <c r="P387" s="330"/>
      <c r="Q387" s="331"/>
      <c r="R387" s="286"/>
      <c r="S387" s="102"/>
      <c r="T387" s="260"/>
      <c r="U387" s="261"/>
      <c r="V387" s="25"/>
      <c r="W387" s="26"/>
      <c r="X387" s="27"/>
      <c r="Y387" s="262"/>
      <c r="Z387" s="263"/>
      <c r="AA387" s="264"/>
      <c r="AB387" s="25"/>
      <c r="AC387" s="26"/>
      <c r="AD387" s="27"/>
      <c r="AE387" s="25"/>
      <c r="AF387" s="26"/>
      <c r="AG387" s="27"/>
      <c r="AH387" s="329"/>
      <c r="AI387" s="330"/>
      <c r="AJ387" s="331"/>
      <c r="AK387" s="286"/>
      <c r="AN387" s="240"/>
      <c r="AP387" s="240"/>
      <c r="AR387" s="44">
        <v>12</v>
      </c>
      <c r="AS387" s="44" t="s">
        <v>579</v>
      </c>
      <c r="AT387" s="44" t="s">
        <v>563</v>
      </c>
      <c r="AU387" s="44" t="s">
        <v>580</v>
      </c>
      <c r="AV387" s="44" t="s">
        <v>581</v>
      </c>
      <c r="AX387" s="67" t="s">
        <v>21</v>
      </c>
      <c r="AY387" s="67" t="s">
        <v>64</v>
      </c>
      <c r="BA387" s="67" t="str">
        <f>AX376&amp;AX387</f>
        <v>Ｌ３－１１</v>
      </c>
      <c r="BB387" s="67" t="str">
        <f>AY376&amp;AY387</f>
        <v>ＬD03A0003</v>
      </c>
    </row>
    <row r="388" spans="1:54" s="131" customFormat="1" ht="8.25" customHeight="1">
      <c r="A388" s="215" t="str">
        <f>VLOOKUP(AN388,area_20_l3_2,2)&amp;"・"&amp;VLOOKUP(AN388,area_20_l3_2,4)</f>
        <v>山本・土肥</v>
      </c>
      <c r="B388" s="216"/>
      <c r="C388" s="20" t="str">
        <f>I380</f>
        <v>11</v>
      </c>
      <c r="D388" s="21"/>
      <c r="E388" s="22"/>
      <c r="F388" s="20" t="str">
        <f>I384</f>
        <v>22</v>
      </c>
      <c r="G388" s="21"/>
      <c r="H388" s="22"/>
      <c r="I388" s="219"/>
      <c r="J388" s="220"/>
      <c r="K388" s="221"/>
      <c r="L388" s="20" t="s">
        <v>8</v>
      </c>
      <c r="M388" s="21"/>
      <c r="N388" s="22"/>
      <c r="O388" s="320"/>
      <c r="P388" s="321"/>
      <c r="Q388" s="322"/>
      <c r="R388" s="231"/>
      <c r="S388" s="102"/>
      <c r="T388" s="215" t="str">
        <f>VLOOKUP(AP388,area_20_l3_2,2)&amp;"・"&amp;VLOOKUP(AP388,area_20_l3_2,4)</f>
        <v>高橋・岡田</v>
      </c>
      <c r="U388" s="216"/>
      <c r="V388" s="20" t="str">
        <f>AB380</f>
        <v>13</v>
      </c>
      <c r="W388" s="21"/>
      <c r="X388" s="22"/>
      <c r="Y388" s="20" t="str">
        <f>AB384</f>
        <v>24</v>
      </c>
      <c r="Z388" s="21"/>
      <c r="AA388" s="22"/>
      <c r="AB388" s="219"/>
      <c r="AC388" s="220"/>
      <c r="AD388" s="221"/>
      <c r="AE388" s="20" t="s">
        <v>15</v>
      </c>
      <c r="AF388" s="21"/>
      <c r="AG388" s="22"/>
      <c r="AH388" s="320"/>
      <c r="AI388" s="321"/>
      <c r="AJ388" s="322"/>
      <c r="AK388" s="231"/>
      <c r="AN388" s="235">
        <v>16</v>
      </c>
      <c r="AP388" s="235">
        <v>15</v>
      </c>
      <c r="AR388" s="44">
        <v>13</v>
      </c>
      <c r="AS388" s="44" t="s">
        <v>582</v>
      </c>
      <c r="AT388" s="44" t="s">
        <v>571</v>
      </c>
      <c r="AU388" s="44" t="s">
        <v>583</v>
      </c>
      <c r="AV388" s="44" t="s">
        <v>507</v>
      </c>
      <c r="AX388" s="67" t="s">
        <v>23</v>
      </c>
      <c r="AY388" s="67" t="s">
        <v>65</v>
      </c>
      <c r="BA388" s="67" t="str">
        <f>AX376&amp;AX388</f>
        <v>Ｌ３－１２</v>
      </c>
      <c r="BB388" s="67" t="str">
        <f>AY376&amp;AY388</f>
        <v>ＬD03A0004</v>
      </c>
    </row>
    <row r="389" spans="1:54" s="131" customFormat="1" ht="8.25" customHeight="1">
      <c r="A389" s="217"/>
      <c r="B389" s="218"/>
      <c r="C389" s="23"/>
      <c r="D389" s="5"/>
      <c r="E389" s="24"/>
      <c r="F389" s="23"/>
      <c r="G389" s="5"/>
      <c r="H389" s="24"/>
      <c r="I389" s="222"/>
      <c r="J389" s="223"/>
      <c r="K389" s="224"/>
      <c r="L389" s="23"/>
      <c r="M389" s="5"/>
      <c r="N389" s="24"/>
      <c r="O389" s="323"/>
      <c r="P389" s="324"/>
      <c r="Q389" s="325"/>
      <c r="R389" s="232"/>
      <c r="S389" s="102"/>
      <c r="T389" s="217"/>
      <c r="U389" s="218"/>
      <c r="V389" s="23"/>
      <c r="W389" s="5"/>
      <c r="X389" s="24"/>
      <c r="Y389" s="23"/>
      <c r="Z389" s="5"/>
      <c r="AA389" s="24"/>
      <c r="AB389" s="222"/>
      <c r="AC389" s="223"/>
      <c r="AD389" s="224"/>
      <c r="AE389" s="23"/>
      <c r="AF389" s="5"/>
      <c r="AG389" s="24"/>
      <c r="AH389" s="323"/>
      <c r="AI389" s="324"/>
      <c r="AJ389" s="325"/>
      <c r="AK389" s="232"/>
      <c r="AN389" s="235"/>
      <c r="AP389" s="235"/>
      <c r="AR389" s="44">
        <v>14</v>
      </c>
      <c r="AS389" s="44" t="s">
        <v>584</v>
      </c>
      <c r="AT389" s="44" t="s">
        <v>560</v>
      </c>
      <c r="AU389" s="44" t="s">
        <v>585</v>
      </c>
      <c r="AV389" s="44" t="s">
        <v>560</v>
      </c>
      <c r="AX389" s="67" t="s">
        <v>26</v>
      </c>
      <c r="AY389" s="67" t="s">
        <v>78</v>
      </c>
      <c r="BA389" s="67" t="str">
        <f>AX376&amp;AX389</f>
        <v>Ｌ３－１３</v>
      </c>
      <c r="BB389" s="67" t="str">
        <f>AY376&amp;AY389</f>
        <v>ＬD03B0003</v>
      </c>
    </row>
    <row r="390" spans="1:54" s="131" customFormat="1" ht="8.25" customHeight="1">
      <c r="A390" s="236" t="str">
        <f>IF(VLOOKUP(AN390,area_20_l3_2,3)=VLOOKUP(AN390,area_20_l3_2,5),"("&amp;VLOOKUP(AN390,area_20_l3_2,3)&amp;")","("&amp;VLOOKUP(AN390,area_20_l3_2,3)&amp;"・"&amp;VLOOKUP(AN390,area_20_l3_2,5)&amp;")")</f>
        <v>(エールBC)</v>
      </c>
      <c r="B390" s="237"/>
      <c r="C390" s="23"/>
      <c r="D390" s="5"/>
      <c r="E390" s="24"/>
      <c r="F390" s="23"/>
      <c r="G390" s="5"/>
      <c r="H390" s="24"/>
      <c r="I390" s="222"/>
      <c r="J390" s="223"/>
      <c r="K390" s="224"/>
      <c r="L390" s="23"/>
      <c r="M390" s="5"/>
      <c r="N390" s="24"/>
      <c r="O390" s="323"/>
      <c r="P390" s="324"/>
      <c r="Q390" s="325"/>
      <c r="R390" s="232"/>
      <c r="S390" s="102"/>
      <c r="T390" s="236" t="str">
        <f>IF(VLOOKUP(AP390,area_20_l3_2,3)=VLOOKUP(AP390,area_20_l3_2,5),"("&amp;VLOOKUP(AP390,area_20_l3_2,3)&amp;")","("&amp;VLOOKUP(AP390,area_20_l3_2,3)&amp;"・"&amp;VLOOKUP(AP390,area_20_l3_2,5)&amp;")")</f>
        <v>(shot'04)</v>
      </c>
      <c r="U390" s="237"/>
      <c r="V390" s="23"/>
      <c r="W390" s="5"/>
      <c r="X390" s="24"/>
      <c r="Y390" s="23"/>
      <c r="Z390" s="5"/>
      <c r="AA390" s="24"/>
      <c r="AB390" s="222"/>
      <c r="AC390" s="223"/>
      <c r="AD390" s="224"/>
      <c r="AE390" s="23"/>
      <c r="AF390" s="5"/>
      <c r="AG390" s="24"/>
      <c r="AH390" s="323"/>
      <c r="AI390" s="324"/>
      <c r="AJ390" s="325"/>
      <c r="AK390" s="232"/>
      <c r="AN390" s="235">
        <v>16</v>
      </c>
      <c r="AP390" s="235">
        <v>15</v>
      </c>
      <c r="AR390" s="44">
        <v>15</v>
      </c>
      <c r="AS390" s="44" t="s">
        <v>586</v>
      </c>
      <c r="AT390" s="44" t="s">
        <v>507</v>
      </c>
      <c r="AU390" s="44" t="s">
        <v>745</v>
      </c>
      <c r="AV390" s="44" t="s">
        <v>507</v>
      </c>
      <c r="AX390" s="67" t="s">
        <v>28</v>
      </c>
      <c r="AY390" s="67" t="s">
        <v>105</v>
      </c>
      <c r="BA390" s="67" t="str">
        <f>AX376&amp;AX390</f>
        <v>Ｌ３－１４</v>
      </c>
      <c r="BB390" s="67" t="str">
        <f>AY376&amp;AY390</f>
        <v>ＬD03B0004</v>
      </c>
    </row>
    <row r="391" spans="1:54" s="131" customFormat="1" ht="8.25" customHeight="1">
      <c r="A391" s="265"/>
      <c r="B391" s="237"/>
      <c r="C391" s="23"/>
      <c r="D391" s="26"/>
      <c r="E391" s="24"/>
      <c r="F391" s="23"/>
      <c r="G391" s="26"/>
      <c r="H391" s="24"/>
      <c r="I391" s="262"/>
      <c r="J391" s="263"/>
      <c r="K391" s="264"/>
      <c r="L391" s="23"/>
      <c r="M391" s="26"/>
      <c r="N391" s="24"/>
      <c r="O391" s="329"/>
      <c r="P391" s="330"/>
      <c r="Q391" s="331"/>
      <c r="R391" s="232"/>
      <c r="S391" s="102"/>
      <c r="T391" s="265"/>
      <c r="U391" s="237"/>
      <c r="V391" s="23"/>
      <c r="W391" s="26"/>
      <c r="X391" s="24"/>
      <c r="Y391" s="23"/>
      <c r="Z391" s="26"/>
      <c r="AA391" s="24"/>
      <c r="AB391" s="262"/>
      <c r="AC391" s="263"/>
      <c r="AD391" s="264"/>
      <c r="AE391" s="23"/>
      <c r="AF391" s="26"/>
      <c r="AG391" s="24"/>
      <c r="AH391" s="329"/>
      <c r="AI391" s="330"/>
      <c r="AJ391" s="331"/>
      <c r="AK391" s="232"/>
      <c r="AN391" s="240"/>
      <c r="AP391" s="240"/>
      <c r="AR391" s="44">
        <v>16</v>
      </c>
      <c r="AS391" s="44" t="s">
        <v>587</v>
      </c>
      <c r="AT391" s="44" t="s">
        <v>545</v>
      </c>
      <c r="AU391" s="44" t="s">
        <v>588</v>
      </c>
      <c r="AV391" s="44" t="s">
        <v>545</v>
      </c>
      <c r="AX391" s="67" t="s">
        <v>38</v>
      </c>
      <c r="AY391" s="67" t="s">
        <v>98</v>
      </c>
      <c r="BA391" s="67" t="str">
        <f>AX376&amp;AX391</f>
        <v>Ｌ３－１５</v>
      </c>
      <c r="BB391" s="67" t="str">
        <f>AY376&amp;AY391</f>
        <v>ＬD03C0003</v>
      </c>
    </row>
    <row r="392" spans="1:54" s="131" customFormat="1" ht="8.25" customHeight="1">
      <c r="A392" s="215" t="str">
        <f>VLOOKUP(AN392,area_20_l3_2,2)&amp;"・"&amp;VLOOKUP(AN392,area_20_l3_2,4)</f>
        <v>田口・岩井</v>
      </c>
      <c r="B392" s="216"/>
      <c r="C392" s="20" t="str">
        <f>L380</f>
        <v>21</v>
      </c>
      <c r="D392" s="21"/>
      <c r="E392" s="22"/>
      <c r="F392" s="20" t="str">
        <f>L384</f>
        <v>12</v>
      </c>
      <c r="G392" s="21"/>
      <c r="H392" s="22"/>
      <c r="I392" s="20" t="str">
        <f>L388</f>
        <v>2</v>
      </c>
      <c r="J392" s="21"/>
      <c r="K392" s="22"/>
      <c r="L392" s="219"/>
      <c r="M392" s="220"/>
      <c r="N392" s="221"/>
      <c r="O392" s="320"/>
      <c r="P392" s="321"/>
      <c r="Q392" s="322"/>
      <c r="R392" s="231"/>
      <c r="S392" s="102"/>
      <c r="T392" s="215" t="str">
        <f>VLOOKUP(AP392,area_20_l3_2,2)&amp;"・"&amp;VLOOKUP(AP392,area_20_l3_2,4)</f>
        <v>山﨑・各務</v>
      </c>
      <c r="U392" s="216"/>
      <c r="V392" s="20" t="str">
        <f>AE380</f>
        <v>23</v>
      </c>
      <c r="W392" s="21"/>
      <c r="X392" s="22"/>
      <c r="Y392" s="20" t="str">
        <f>AE384</f>
        <v>14</v>
      </c>
      <c r="Z392" s="21"/>
      <c r="AA392" s="22"/>
      <c r="AB392" s="20" t="str">
        <f>AE388</f>
        <v>4</v>
      </c>
      <c r="AC392" s="21"/>
      <c r="AD392" s="22"/>
      <c r="AE392" s="219"/>
      <c r="AF392" s="220"/>
      <c r="AG392" s="221"/>
      <c r="AH392" s="320"/>
      <c r="AI392" s="321"/>
      <c r="AJ392" s="322"/>
      <c r="AK392" s="231"/>
      <c r="AN392" s="234">
        <v>9</v>
      </c>
      <c r="AP392" s="234">
        <v>10</v>
      </c>
      <c r="AR392" s="44">
        <v>17</v>
      </c>
      <c r="AS392" s="44" t="s">
        <v>589</v>
      </c>
      <c r="AT392" s="44" t="s">
        <v>560</v>
      </c>
      <c r="AU392" s="44" t="s">
        <v>590</v>
      </c>
      <c r="AV392" s="44" t="s">
        <v>560</v>
      </c>
      <c r="AX392" s="67" t="s">
        <v>39</v>
      </c>
      <c r="AY392" s="67" t="s">
        <v>99</v>
      </c>
      <c r="BA392" s="67" t="str">
        <f>AX376&amp;AX392</f>
        <v>Ｌ３－１６</v>
      </c>
      <c r="BB392" s="67" t="str">
        <f>AY376&amp;AY392</f>
        <v>ＬD03C0004</v>
      </c>
    </row>
    <row r="393" spans="1:54" s="131" customFormat="1" ht="8.25" customHeight="1">
      <c r="A393" s="217"/>
      <c r="B393" s="218"/>
      <c r="C393" s="23"/>
      <c r="D393" s="5"/>
      <c r="E393" s="24"/>
      <c r="F393" s="23"/>
      <c r="G393" s="5"/>
      <c r="H393" s="24"/>
      <c r="I393" s="23"/>
      <c r="J393" s="5"/>
      <c r="K393" s="24"/>
      <c r="L393" s="222"/>
      <c r="M393" s="223"/>
      <c r="N393" s="224"/>
      <c r="O393" s="323"/>
      <c r="P393" s="324"/>
      <c r="Q393" s="325"/>
      <c r="R393" s="232"/>
      <c r="S393" s="102"/>
      <c r="T393" s="217"/>
      <c r="U393" s="218"/>
      <c r="V393" s="23"/>
      <c r="W393" s="5"/>
      <c r="X393" s="24"/>
      <c r="Y393" s="23"/>
      <c r="Z393" s="5"/>
      <c r="AA393" s="24"/>
      <c r="AB393" s="23"/>
      <c r="AC393" s="5"/>
      <c r="AD393" s="24"/>
      <c r="AE393" s="222"/>
      <c r="AF393" s="223"/>
      <c r="AG393" s="224"/>
      <c r="AH393" s="323"/>
      <c r="AI393" s="324"/>
      <c r="AJ393" s="325"/>
      <c r="AK393" s="232"/>
      <c r="AN393" s="235"/>
      <c r="AP393" s="235"/>
      <c r="AR393" s="44">
        <v>18</v>
      </c>
      <c r="AS393" s="44" t="s">
        <v>591</v>
      </c>
      <c r="AT393" s="44" t="s">
        <v>571</v>
      </c>
      <c r="AU393" s="44" t="s">
        <v>592</v>
      </c>
      <c r="AV393" s="44" t="s">
        <v>593</v>
      </c>
      <c r="AX393" s="67" t="s">
        <v>40</v>
      </c>
      <c r="AY393" s="67" t="s">
        <v>109</v>
      </c>
      <c r="BA393" s="67" t="str">
        <f>AX376&amp;AX393</f>
        <v>Ｌ３－１７</v>
      </c>
      <c r="BB393" s="67" t="str">
        <f>AY376&amp;AY393</f>
        <v>ＬD03D0003</v>
      </c>
    </row>
    <row r="394" spans="1:54" s="131" customFormat="1" ht="8.25" customHeight="1">
      <c r="A394" s="236" t="str">
        <f>IF(VLOOKUP(AN394,area_20_l3_2,3)=VLOOKUP(AN394,area_20_l3_2,5),"("&amp;VLOOKUP(AN394,area_20_l3_2,3)&amp;")","("&amp;VLOOKUP(AN394,area_20_l3_2,3)&amp;"・"&amp;VLOOKUP(AN394,area_20_l3_2,5)&amp;")")</f>
        <v>(shot'04・一般)</v>
      </c>
      <c r="B394" s="237"/>
      <c r="C394" s="23"/>
      <c r="D394" s="5"/>
      <c r="E394" s="24"/>
      <c r="F394" s="23"/>
      <c r="G394" s="5"/>
      <c r="H394" s="24"/>
      <c r="I394" s="23"/>
      <c r="J394" s="5"/>
      <c r="K394" s="24"/>
      <c r="L394" s="222"/>
      <c r="M394" s="223"/>
      <c r="N394" s="224"/>
      <c r="O394" s="323"/>
      <c r="P394" s="324"/>
      <c r="Q394" s="325"/>
      <c r="R394" s="232"/>
      <c r="S394" s="102"/>
      <c r="T394" s="236" t="str">
        <f>IF(VLOOKUP(AP394,area_20_l3_2,3)=VLOOKUP(AP394,area_20_l3_2,5),"("&amp;VLOOKUP(AP394,area_20_l3_2,3)&amp;")","("&amp;VLOOKUP(AP394,area_20_l3_2,3)&amp;"・"&amp;VLOOKUP(AP394,area_20_l3_2,5)&amp;")")</f>
        <v>(一般)</v>
      </c>
      <c r="U394" s="237"/>
      <c r="V394" s="23"/>
      <c r="W394" s="5"/>
      <c r="X394" s="24"/>
      <c r="Y394" s="23"/>
      <c r="Z394" s="5"/>
      <c r="AA394" s="24"/>
      <c r="AB394" s="23"/>
      <c r="AC394" s="5"/>
      <c r="AD394" s="24"/>
      <c r="AE394" s="222"/>
      <c r="AF394" s="223"/>
      <c r="AG394" s="224"/>
      <c r="AH394" s="323"/>
      <c r="AI394" s="324"/>
      <c r="AJ394" s="325"/>
      <c r="AK394" s="232"/>
      <c r="AN394" s="235">
        <v>9</v>
      </c>
      <c r="AP394" s="235">
        <v>10</v>
      </c>
      <c r="AR394" s="44">
        <v>19</v>
      </c>
      <c r="AS394" s="44" t="s">
        <v>517</v>
      </c>
      <c r="AT394" s="44" t="s">
        <v>553</v>
      </c>
      <c r="AU394" s="44" t="s">
        <v>594</v>
      </c>
      <c r="AV394" s="44" t="s">
        <v>553</v>
      </c>
      <c r="AX394" s="67" t="s">
        <v>41</v>
      </c>
      <c r="AY394" s="67" t="s">
        <v>110</v>
      </c>
      <c r="BA394" s="67" t="str">
        <f>AX376&amp;AX394</f>
        <v>Ｌ３－１８</v>
      </c>
      <c r="BB394" s="67" t="str">
        <f>AY376&amp;AY394</f>
        <v>ＬD03D0004</v>
      </c>
    </row>
    <row r="395" spans="1:54" s="131" customFormat="1" ht="8.25" customHeight="1" thickBot="1">
      <c r="A395" s="238"/>
      <c r="B395" s="239"/>
      <c r="C395" s="28"/>
      <c r="D395" s="29"/>
      <c r="E395" s="30"/>
      <c r="F395" s="28"/>
      <c r="G395" s="29"/>
      <c r="H395" s="30"/>
      <c r="I395" s="28"/>
      <c r="J395" s="29"/>
      <c r="K395" s="30"/>
      <c r="L395" s="225"/>
      <c r="M395" s="226"/>
      <c r="N395" s="227"/>
      <c r="O395" s="326"/>
      <c r="P395" s="327"/>
      <c r="Q395" s="328"/>
      <c r="R395" s="233"/>
      <c r="S395" s="102"/>
      <c r="T395" s="238"/>
      <c r="U395" s="239"/>
      <c r="V395" s="28"/>
      <c r="W395" s="29"/>
      <c r="X395" s="30"/>
      <c r="Y395" s="28"/>
      <c r="Z395" s="29"/>
      <c r="AA395" s="30"/>
      <c r="AB395" s="28"/>
      <c r="AC395" s="29"/>
      <c r="AD395" s="30"/>
      <c r="AE395" s="225"/>
      <c r="AF395" s="226"/>
      <c r="AG395" s="227"/>
      <c r="AH395" s="326"/>
      <c r="AI395" s="327"/>
      <c r="AJ395" s="328"/>
      <c r="AK395" s="233"/>
      <c r="AN395" s="240"/>
      <c r="AP395" s="240"/>
      <c r="AR395" s="44">
        <v>20</v>
      </c>
      <c r="AS395" s="44" t="s">
        <v>595</v>
      </c>
      <c r="AT395" s="44" t="s">
        <v>545</v>
      </c>
      <c r="AU395" s="44" t="s">
        <v>596</v>
      </c>
      <c r="AV395" s="44" t="s">
        <v>545</v>
      </c>
      <c r="AX395" s="67" t="s">
        <v>43</v>
      </c>
      <c r="AY395" s="67" t="s">
        <v>207</v>
      </c>
      <c r="BA395" s="67" t="str">
        <f>AX376&amp;AX395</f>
        <v>Ｌ３－１９</v>
      </c>
      <c r="BB395" s="67" t="str">
        <f>AY376&amp;AY395</f>
        <v>ＬD03E0003</v>
      </c>
    </row>
    <row r="396" spans="1:54" s="131" customFormat="1" ht="8.25" customHeight="1">
      <c r="A396" s="60"/>
      <c r="B396" s="60"/>
      <c r="C396" s="5"/>
      <c r="D396" s="5"/>
      <c r="E396" s="5"/>
      <c r="F396" s="5"/>
      <c r="G396" s="5"/>
      <c r="H396" s="5"/>
      <c r="I396" s="5"/>
      <c r="J396" s="5"/>
      <c r="K396" s="5"/>
      <c r="L396" s="133"/>
      <c r="M396" s="133"/>
      <c r="N396" s="133"/>
      <c r="O396" s="133"/>
      <c r="P396" s="133"/>
      <c r="Q396" s="133"/>
      <c r="R396" s="3"/>
      <c r="S396" s="102"/>
      <c r="T396" s="60"/>
      <c r="U396" s="60"/>
      <c r="V396" s="5"/>
      <c r="W396" s="5"/>
      <c r="X396" s="5"/>
      <c r="Y396" s="5"/>
      <c r="Z396" s="5"/>
      <c r="AA396" s="5"/>
      <c r="AB396" s="5"/>
      <c r="AC396" s="5"/>
      <c r="AD396" s="5"/>
      <c r="AE396" s="133"/>
      <c r="AF396" s="133"/>
      <c r="AG396" s="133"/>
      <c r="AH396" s="133"/>
      <c r="AI396" s="133"/>
      <c r="AJ396" s="133"/>
      <c r="AK396" s="3"/>
      <c r="AR396" s="44"/>
      <c r="AS396" s="44"/>
      <c r="AT396" s="44"/>
      <c r="AU396" s="44"/>
      <c r="AV396" s="44"/>
      <c r="AX396" s="67" t="s">
        <v>44</v>
      </c>
      <c r="AY396" s="67" t="s">
        <v>224</v>
      </c>
      <c r="BA396" s="67" t="str">
        <f>AX376&amp;AX396</f>
        <v>Ｌ３－２０</v>
      </c>
      <c r="BB396" s="67" t="str">
        <f>AY376&amp;AY396</f>
        <v>ＬD03E0004</v>
      </c>
    </row>
    <row r="397" spans="1:54" s="131" customFormat="1" ht="8.25" customHeight="1" thickBot="1">
      <c r="A397" s="135"/>
      <c r="B397" s="135"/>
      <c r="C397" s="5"/>
      <c r="D397" s="5"/>
      <c r="E397" s="5"/>
      <c r="F397" s="5"/>
      <c r="G397" s="5"/>
      <c r="H397" s="5"/>
      <c r="I397" s="133"/>
      <c r="J397" s="133"/>
      <c r="K397" s="133"/>
      <c r="L397" s="134"/>
      <c r="M397" s="134"/>
      <c r="N397" s="134"/>
      <c r="O397" s="134"/>
      <c r="P397" s="134"/>
      <c r="Q397" s="134"/>
      <c r="R397" s="126"/>
      <c r="S397" s="102"/>
      <c r="T397" s="135"/>
      <c r="U397" s="135"/>
      <c r="V397" s="5"/>
      <c r="W397" s="5"/>
      <c r="X397" s="5"/>
      <c r="Y397" s="5"/>
      <c r="Z397" s="5"/>
      <c r="AA397" s="5"/>
      <c r="AB397" s="133"/>
      <c r="AC397" s="133"/>
      <c r="AD397" s="133"/>
      <c r="AE397" s="134"/>
      <c r="AF397" s="134"/>
      <c r="AG397" s="134"/>
      <c r="AH397" s="134"/>
      <c r="AI397" s="134"/>
      <c r="AJ397" s="134"/>
      <c r="AR397" s="44"/>
      <c r="AS397" s="44"/>
      <c r="AT397" s="44"/>
      <c r="AU397" s="44"/>
      <c r="AV397" s="44"/>
      <c r="AX397" s="67" t="s">
        <v>45</v>
      </c>
      <c r="AY397" s="67" t="s">
        <v>69</v>
      </c>
      <c r="BA397" s="67" t="str">
        <f>AX376&amp;AX397</f>
        <v>Ｌ３－２１</v>
      </c>
      <c r="BB397" s="67" t="str">
        <f>AY376&amp;AY397</f>
        <v>ＬD03A0005</v>
      </c>
    </row>
    <row r="398" spans="1:54" s="131" customFormat="1" ht="8.25" customHeight="1">
      <c r="A398" s="266" t="s">
        <v>42</v>
      </c>
      <c r="B398" s="267"/>
      <c r="C398" s="272" t="str">
        <f>VLOOKUP(AN402,area_20_l3_2,2)</f>
        <v>赤池</v>
      </c>
      <c r="D398" s="273"/>
      <c r="E398" s="274"/>
      <c r="F398" s="272" t="str">
        <f>VLOOKUP(AN406,area_20_l3_2,2)</f>
        <v>小野</v>
      </c>
      <c r="G398" s="273"/>
      <c r="H398" s="274"/>
      <c r="I398" s="272" t="str">
        <f>VLOOKUP(AN410,area_20_l3_2,2)</f>
        <v>田中</v>
      </c>
      <c r="J398" s="273"/>
      <c r="K398" s="274"/>
      <c r="L398" s="272" t="str">
        <f>VLOOKUP(AN414,area_20_l3_2,2)</f>
        <v>染谷</v>
      </c>
      <c r="M398" s="273"/>
      <c r="N398" s="274"/>
      <c r="O398" s="305" t="s">
        <v>160</v>
      </c>
      <c r="P398" s="306"/>
      <c r="Q398" s="267"/>
      <c r="R398" s="280" t="s">
        <v>2</v>
      </c>
      <c r="S398" s="102"/>
      <c r="T398" s="266" t="s">
        <v>209</v>
      </c>
      <c r="U398" s="267"/>
      <c r="V398" s="272" t="str">
        <f>VLOOKUP(AP402,area_20_l3_2,2)</f>
        <v>山﨑</v>
      </c>
      <c r="W398" s="273"/>
      <c r="X398" s="274"/>
      <c r="Y398" s="272" t="str">
        <f>VLOOKUP(AP406,area_20_l3_2,2)</f>
        <v>吉田</v>
      </c>
      <c r="Z398" s="273"/>
      <c r="AA398" s="274"/>
      <c r="AB398" s="272" t="str">
        <f>VLOOKUP(AP410,area_20_l3_2,2)</f>
        <v>川井</v>
      </c>
      <c r="AC398" s="273"/>
      <c r="AD398" s="274"/>
      <c r="AE398" s="272" t="str">
        <f>VLOOKUP(AP414,area_20_l3_2,2)</f>
        <v>椎崎</v>
      </c>
      <c r="AF398" s="273"/>
      <c r="AG398" s="274"/>
      <c r="AH398" s="305" t="s">
        <v>160</v>
      </c>
      <c r="AI398" s="306"/>
      <c r="AJ398" s="267"/>
      <c r="AK398" s="280" t="s">
        <v>2</v>
      </c>
      <c r="AL398" s="126"/>
      <c r="AN398" s="234" t="s">
        <v>159</v>
      </c>
      <c r="AP398" s="234" t="s">
        <v>161</v>
      </c>
      <c r="AR398" s="44"/>
      <c r="AS398" s="44"/>
      <c r="AT398" s="44"/>
      <c r="AU398" s="44"/>
      <c r="AV398" s="44"/>
      <c r="AX398" s="67" t="s">
        <v>46</v>
      </c>
      <c r="AY398" s="67" t="s">
        <v>74</v>
      </c>
      <c r="BA398" s="67" t="str">
        <f>AX376&amp;AX398</f>
        <v>Ｌ３－２２</v>
      </c>
      <c r="BB398" s="67" t="str">
        <f>AY376&amp;AY398</f>
        <v>ＬD03A0006</v>
      </c>
    </row>
    <row r="399" spans="1:54" s="131" customFormat="1" ht="8.25" customHeight="1">
      <c r="A399" s="268"/>
      <c r="B399" s="269"/>
      <c r="C399" s="275"/>
      <c r="D399" s="276"/>
      <c r="E399" s="259"/>
      <c r="F399" s="275"/>
      <c r="G399" s="276"/>
      <c r="H399" s="259"/>
      <c r="I399" s="275"/>
      <c r="J399" s="276"/>
      <c r="K399" s="259"/>
      <c r="L399" s="275"/>
      <c r="M399" s="276"/>
      <c r="N399" s="259"/>
      <c r="O399" s="307"/>
      <c r="P399" s="308"/>
      <c r="Q399" s="269"/>
      <c r="R399" s="281"/>
      <c r="S399" s="102"/>
      <c r="T399" s="268"/>
      <c r="U399" s="269"/>
      <c r="V399" s="275"/>
      <c r="W399" s="276"/>
      <c r="X399" s="259"/>
      <c r="Y399" s="275"/>
      <c r="Z399" s="276"/>
      <c r="AA399" s="259"/>
      <c r="AB399" s="275"/>
      <c r="AC399" s="276"/>
      <c r="AD399" s="259"/>
      <c r="AE399" s="275"/>
      <c r="AF399" s="276"/>
      <c r="AG399" s="259"/>
      <c r="AH399" s="307"/>
      <c r="AI399" s="308"/>
      <c r="AJ399" s="269"/>
      <c r="AK399" s="281"/>
      <c r="AL399" s="126"/>
      <c r="AN399" s="235"/>
      <c r="AP399" s="235"/>
      <c r="AR399" s="44"/>
      <c r="AS399" s="44"/>
      <c r="AT399" s="44"/>
      <c r="AU399" s="44"/>
      <c r="AV399" s="44"/>
      <c r="AX399" s="67" t="s">
        <v>50</v>
      </c>
      <c r="AY399" s="67" t="s">
        <v>106</v>
      </c>
      <c r="BA399" s="67" t="str">
        <f>AX376&amp;AX399</f>
        <v>Ｌ３－２３</v>
      </c>
      <c r="BB399" s="67" t="str">
        <f>AY376&amp;AY399</f>
        <v>ＬD03B0005</v>
      </c>
    </row>
    <row r="400" spans="1:54" s="131" customFormat="1" ht="8.25" customHeight="1">
      <c r="A400" s="268"/>
      <c r="B400" s="269"/>
      <c r="C400" s="275" t="str">
        <f>VLOOKUP(AN404,area_20_l3_2,4)</f>
        <v>横田</v>
      </c>
      <c r="D400" s="276"/>
      <c r="E400" s="259"/>
      <c r="F400" s="275" t="str">
        <f>VLOOKUP(AN408,area_20_l3_2,4)</f>
        <v>後藤</v>
      </c>
      <c r="G400" s="276"/>
      <c r="H400" s="259"/>
      <c r="I400" s="275" t="str">
        <f>VLOOKUP(AN412,area_20_l3_2,4)</f>
        <v>富田</v>
      </c>
      <c r="J400" s="276"/>
      <c r="K400" s="259"/>
      <c r="L400" s="275" t="str">
        <f>VLOOKUP(AN416,area_20_l3_2,4)</f>
        <v>薮﨑</v>
      </c>
      <c r="M400" s="276"/>
      <c r="N400" s="259"/>
      <c r="O400" s="307"/>
      <c r="P400" s="308"/>
      <c r="Q400" s="269"/>
      <c r="R400" s="281"/>
      <c r="S400" s="102"/>
      <c r="T400" s="268"/>
      <c r="U400" s="269"/>
      <c r="V400" s="275" t="str">
        <f>VLOOKUP(AP404,area_20_l3_2,4)</f>
        <v>島田</v>
      </c>
      <c r="W400" s="276"/>
      <c r="X400" s="259"/>
      <c r="Y400" s="275" t="str">
        <f>VLOOKUP(AP408,area_20_l3_2,4)</f>
        <v>工藤</v>
      </c>
      <c r="Z400" s="276"/>
      <c r="AA400" s="259"/>
      <c r="AB400" s="275" t="str">
        <f>VLOOKUP(AP412,area_20_l3_2,4)</f>
        <v>冨張</v>
      </c>
      <c r="AC400" s="276"/>
      <c r="AD400" s="259"/>
      <c r="AE400" s="275" t="str">
        <f>VLOOKUP(AP416,area_20_l3_2,4)</f>
        <v>渡辺</v>
      </c>
      <c r="AF400" s="276"/>
      <c r="AG400" s="259"/>
      <c r="AH400" s="307"/>
      <c r="AI400" s="308"/>
      <c r="AJ400" s="269"/>
      <c r="AK400" s="281"/>
      <c r="AL400" s="126"/>
      <c r="AN400" s="235"/>
      <c r="AP400" s="235"/>
      <c r="AR400" s="44"/>
      <c r="AS400" s="44"/>
      <c r="AT400" s="44"/>
      <c r="AU400" s="44"/>
      <c r="AV400" s="44"/>
      <c r="AX400" s="67" t="s">
        <v>51</v>
      </c>
      <c r="AY400" s="67" t="s">
        <v>111</v>
      </c>
      <c r="BA400" s="67" t="str">
        <f>AX376&amp;AX400</f>
        <v>Ｌ３－２４</v>
      </c>
      <c r="BB400" s="67" t="str">
        <f>AY376&amp;AY400</f>
        <v>ＬD03B0006</v>
      </c>
    </row>
    <row r="401" spans="1:54" s="131" customFormat="1" ht="8.25" customHeight="1">
      <c r="A401" s="270"/>
      <c r="B401" s="271"/>
      <c r="C401" s="283"/>
      <c r="D401" s="284"/>
      <c r="E401" s="261"/>
      <c r="F401" s="283"/>
      <c r="G401" s="284"/>
      <c r="H401" s="261"/>
      <c r="I401" s="283"/>
      <c r="J401" s="284"/>
      <c r="K401" s="261"/>
      <c r="L401" s="283"/>
      <c r="M401" s="284"/>
      <c r="N401" s="261"/>
      <c r="O401" s="309"/>
      <c r="P401" s="310"/>
      <c r="Q401" s="271"/>
      <c r="R401" s="282"/>
      <c r="S401" s="102"/>
      <c r="T401" s="270"/>
      <c r="U401" s="271"/>
      <c r="V401" s="283"/>
      <c r="W401" s="284"/>
      <c r="X401" s="261"/>
      <c r="Y401" s="283"/>
      <c r="Z401" s="284"/>
      <c r="AA401" s="261"/>
      <c r="AB401" s="283"/>
      <c r="AC401" s="284"/>
      <c r="AD401" s="261"/>
      <c r="AE401" s="283"/>
      <c r="AF401" s="284"/>
      <c r="AG401" s="261"/>
      <c r="AH401" s="309"/>
      <c r="AI401" s="310"/>
      <c r="AJ401" s="271"/>
      <c r="AK401" s="282"/>
      <c r="AL401" s="126"/>
      <c r="AN401" s="235"/>
      <c r="AP401" s="235"/>
      <c r="AR401" s="44"/>
      <c r="AS401" s="44"/>
      <c r="AT401" s="44"/>
      <c r="AU401" s="44"/>
      <c r="AV401" s="44"/>
      <c r="AX401" s="67" t="s">
        <v>61</v>
      </c>
      <c r="AY401" s="67" t="s">
        <v>100</v>
      </c>
      <c r="BA401" s="67" t="str">
        <f>AX376&amp;AX401</f>
        <v>Ｌ３－２５</v>
      </c>
      <c r="BB401" s="67" t="str">
        <f>AY376&amp;AY401</f>
        <v>ＬD03C0005</v>
      </c>
    </row>
    <row r="402" spans="1:54" s="131" customFormat="1" ht="8.25" customHeight="1">
      <c r="A402" s="215" t="str">
        <f>VLOOKUP(AN402,area_20_l3_2,2)&amp;"・"&amp;VLOOKUP(AN402,area_20_l3_2,4)</f>
        <v>赤池・横田</v>
      </c>
      <c r="B402" s="216"/>
      <c r="C402" s="219"/>
      <c r="D402" s="220"/>
      <c r="E402" s="221"/>
      <c r="F402" s="20" t="s">
        <v>9</v>
      </c>
      <c r="G402" s="21"/>
      <c r="H402" s="22"/>
      <c r="I402" s="20" t="s">
        <v>47</v>
      </c>
      <c r="J402" s="21"/>
      <c r="K402" s="22"/>
      <c r="L402" s="20" t="s">
        <v>214</v>
      </c>
      <c r="M402" s="21"/>
      <c r="N402" s="22"/>
      <c r="O402" s="320"/>
      <c r="P402" s="321"/>
      <c r="Q402" s="322"/>
      <c r="R402" s="231"/>
      <c r="S402" s="102"/>
      <c r="T402" s="215" t="str">
        <f>VLOOKUP(AP402,area_20_l3_2,2)&amp;"・"&amp;VLOOKUP(AP402,area_20_l3_2,4)</f>
        <v>山﨑・島田</v>
      </c>
      <c r="U402" s="216"/>
      <c r="V402" s="219"/>
      <c r="W402" s="220"/>
      <c r="X402" s="221"/>
      <c r="Y402" s="20" t="s">
        <v>7</v>
      </c>
      <c r="Z402" s="21"/>
      <c r="AA402" s="22"/>
      <c r="AB402" s="20" t="s">
        <v>49</v>
      </c>
      <c r="AC402" s="21"/>
      <c r="AD402" s="22"/>
      <c r="AE402" s="20" t="s">
        <v>215</v>
      </c>
      <c r="AF402" s="21"/>
      <c r="AG402" s="22"/>
      <c r="AH402" s="320"/>
      <c r="AI402" s="321"/>
      <c r="AJ402" s="322"/>
      <c r="AK402" s="231"/>
      <c r="AL402" s="126"/>
      <c r="AN402" s="234">
        <v>3</v>
      </c>
      <c r="AP402" s="234">
        <v>4</v>
      </c>
      <c r="AR402" s="44"/>
      <c r="AS402" s="44"/>
      <c r="AT402" s="44"/>
      <c r="AU402" s="44"/>
      <c r="AV402" s="44"/>
      <c r="AX402" s="67" t="s">
        <v>168</v>
      </c>
      <c r="AY402" s="67" t="s">
        <v>101</v>
      </c>
      <c r="BA402" s="67" t="str">
        <f>AX376&amp;AX402</f>
        <v>Ｌ３－２６</v>
      </c>
      <c r="BB402" s="67" t="str">
        <f>AY376&amp;AY402</f>
        <v>ＬD03C0006</v>
      </c>
    </row>
    <row r="403" spans="1:54" s="131" customFormat="1" ht="8.25" customHeight="1">
      <c r="A403" s="217"/>
      <c r="B403" s="218"/>
      <c r="C403" s="222"/>
      <c r="D403" s="223"/>
      <c r="E403" s="224"/>
      <c r="F403" s="23"/>
      <c r="G403" s="5"/>
      <c r="H403" s="24"/>
      <c r="I403" s="23"/>
      <c r="J403" s="5"/>
      <c r="K403" s="24"/>
      <c r="L403" s="23"/>
      <c r="M403" s="5"/>
      <c r="N403" s="24"/>
      <c r="O403" s="323"/>
      <c r="P403" s="324"/>
      <c r="Q403" s="325"/>
      <c r="R403" s="232"/>
      <c r="S403" s="102"/>
      <c r="T403" s="217"/>
      <c r="U403" s="218"/>
      <c r="V403" s="222"/>
      <c r="W403" s="223"/>
      <c r="X403" s="224"/>
      <c r="Y403" s="23"/>
      <c r="Z403" s="5"/>
      <c r="AA403" s="24"/>
      <c r="AB403" s="23"/>
      <c r="AC403" s="5"/>
      <c r="AD403" s="24"/>
      <c r="AE403" s="23"/>
      <c r="AF403" s="5"/>
      <c r="AG403" s="24"/>
      <c r="AH403" s="323"/>
      <c r="AI403" s="324"/>
      <c r="AJ403" s="325"/>
      <c r="AK403" s="232"/>
      <c r="AL403" s="126"/>
      <c r="AN403" s="235"/>
      <c r="AP403" s="235"/>
      <c r="AR403" s="44"/>
      <c r="AS403" s="44"/>
      <c r="AT403" s="44"/>
      <c r="AU403" s="44"/>
      <c r="AV403" s="44"/>
      <c r="AX403" s="67" t="s">
        <v>169</v>
      </c>
      <c r="AY403" s="67" t="s">
        <v>112</v>
      </c>
      <c r="BA403" s="67" t="str">
        <f>AX376&amp;AX403</f>
        <v>Ｌ３－２７</v>
      </c>
      <c r="BB403" s="67" t="str">
        <f>AY376&amp;AY403</f>
        <v>ＬD03D0005</v>
      </c>
    </row>
    <row r="404" spans="1:54" s="131" customFormat="1" ht="8.25" customHeight="1">
      <c r="A404" s="258" t="str">
        <f>IF(VLOOKUP(AN404,area_20_l3_2,3)=VLOOKUP(AN404,area_20_l3_2,5),"("&amp;VLOOKUP(AN404,area_20_l3_2,3)&amp;")","("&amp;VLOOKUP(AN404,area_20_l3_2,3)&amp;"・"&amp;VLOOKUP(AN404,area_20_l3_2,5)&amp;")")</f>
        <v>(エールBC)</v>
      </c>
      <c r="B404" s="259"/>
      <c r="C404" s="222"/>
      <c r="D404" s="223"/>
      <c r="E404" s="224"/>
      <c r="F404" s="23"/>
      <c r="G404" s="5"/>
      <c r="H404" s="24"/>
      <c r="I404" s="23"/>
      <c r="J404" s="5"/>
      <c r="K404" s="24"/>
      <c r="L404" s="23"/>
      <c r="M404" s="5"/>
      <c r="N404" s="24"/>
      <c r="O404" s="323"/>
      <c r="P404" s="324"/>
      <c r="Q404" s="325"/>
      <c r="R404" s="232"/>
      <c r="S404" s="102"/>
      <c r="T404" s="258" t="str">
        <f>IF(VLOOKUP(AP404,area_20_l3_2,3)=VLOOKUP(AP404,area_20_l3_2,5),"("&amp;VLOOKUP(AP404,area_20_l3_2,3)&amp;")","("&amp;VLOOKUP(AP404,area_20_l3_2,3)&amp;"・"&amp;VLOOKUP(AP404,area_20_l3_2,5)&amp;")")</f>
        <v>(市立船橋高校)</v>
      </c>
      <c r="U404" s="259"/>
      <c r="V404" s="222"/>
      <c r="W404" s="223"/>
      <c r="X404" s="224"/>
      <c r="Y404" s="23"/>
      <c r="Z404" s="5"/>
      <c r="AA404" s="24"/>
      <c r="AB404" s="23"/>
      <c r="AC404" s="5"/>
      <c r="AD404" s="24"/>
      <c r="AE404" s="23"/>
      <c r="AF404" s="5"/>
      <c r="AG404" s="24"/>
      <c r="AH404" s="323"/>
      <c r="AI404" s="324"/>
      <c r="AJ404" s="325"/>
      <c r="AK404" s="232"/>
      <c r="AL404" s="126"/>
      <c r="AN404" s="235">
        <v>3</v>
      </c>
      <c r="AP404" s="235">
        <v>4</v>
      </c>
      <c r="AR404" s="44"/>
      <c r="AS404" s="44"/>
      <c r="AT404" s="44"/>
      <c r="AU404" s="44"/>
      <c r="AV404" s="44"/>
      <c r="AX404" s="67" t="s">
        <v>170</v>
      </c>
      <c r="AY404" s="67" t="s">
        <v>113</v>
      </c>
      <c r="BA404" s="67" t="str">
        <f>AX376&amp;AX404</f>
        <v>Ｌ３－２８</v>
      </c>
      <c r="BB404" s="67" t="str">
        <f>AY376&amp;AY404</f>
        <v>ＬD03D0006</v>
      </c>
    </row>
    <row r="405" spans="1:54" s="131" customFormat="1" ht="8.25" customHeight="1">
      <c r="A405" s="260"/>
      <c r="B405" s="261"/>
      <c r="C405" s="262"/>
      <c r="D405" s="263"/>
      <c r="E405" s="264"/>
      <c r="F405" s="25"/>
      <c r="G405" s="26"/>
      <c r="H405" s="27"/>
      <c r="I405" s="25"/>
      <c r="J405" s="26"/>
      <c r="K405" s="27"/>
      <c r="L405" s="25"/>
      <c r="M405" s="26"/>
      <c r="N405" s="27"/>
      <c r="O405" s="329"/>
      <c r="P405" s="330"/>
      <c r="Q405" s="331"/>
      <c r="R405" s="286"/>
      <c r="S405" s="102"/>
      <c r="T405" s="260"/>
      <c r="U405" s="261"/>
      <c r="V405" s="262"/>
      <c r="W405" s="263"/>
      <c r="X405" s="264"/>
      <c r="Y405" s="25"/>
      <c r="Z405" s="26"/>
      <c r="AA405" s="27"/>
      <c r="AB405" s="25"/>
      <c r="AC405" s="26"/>
      <c r="AD405" s="27"/>
      <c r="AE405" s="25"/>
      <c r="AF405" s="26"/>
      <c r="AG405" s="27"/>
      <c r="AH405" s="329"/>
      <c r="AI405" s="330"/>
      <c r="AJ405" s="331"/>
      <c r="AK405" s="286"/>
      <c r="AL405" s="126"/>
      <c r="AN405" s="240"/>
      <c r="AP405" s="240"/>
      <c r="AR405" s="44"/>
      <c r="AS405" s="44"/>
      <c r="AT405" s="44"/>
      <c r="AU405" s="44"/>
      <c r="AV405" s="44"/>
      <c r="AX405" s="67" t="s">
        <v>225</v>
      </c>
      <c r="AY405" s="67" t="s">
        <v>226</v>
      </c>
      <c r="BA405" s="67" t="str">
        <f>AX376&amp;AX405</f>
        <v>Ｌ３－２９</v>
      </c>
      <c r="BB405" s="67" t="str">
        <f>AY376&amp;AY405</f>
        <v>ＬD03E0005</v>
      </c>
    </row>
    <row r="406" spans="1:54" s="131" customFormat="1" ht="8.25" customHeight="1">
      <c r="A406" s="215" t="str">
        <f>VLOOKUP(AN406,area_20_l3_2,2)&amp;"・"&amp;VLOOKUP(AN406,area_20_l3_2,4)</f>
        <v>小野・後藤</v>
      </c>
      <c r="B406" s="216"/>
      <c r="C406" s="20" t="str">
        <f>F402</f>
        <v>5</v>
      </c>
      <c r="D406" s="21"/>
      <c r="E406" s="22"/>
      <c r="F406" s="219"/>
      <c r="G406" s="220"/>
      <c r="H406" s="221"/>
      <c r="I406" s="20" t="s">
        <v>213</v>
      </c>
      <c r="J406" s="21"/>
      <c r="K406" s="22"/>
      <c r="L406" s="20" t="s">
        <v>52</v>
      </c>
      <c r="M406" s="21"/>
      <c r="N406" s="22"/>
      <c r="O406" s="320"/>
      <c r="P406" s="321"/>
      <c r="Q406" s="322"/>
      <c r="R406" s="231"/>
      <c r="S406" s="102"/>
      <c r="T406" s="215" t="str">
        <f>VLOOKUP(AP406,area_20_l3_2,2)&amp;"・"&amp;VLOOKUP(AP406,area_20_l3_2,4)</f>
        <v>吉田・工藤</v>
      </c>
      <c r="U406" s="216"/>
      <c r="V406" s="20" t="str">
        <f>Y402</f>
        <v>7</v>
      </c>
      <c r="W406" s="21"/>
      <c r="X406" s="22"/>
      <c r="Y406" s="219"/>
      <c r="Z406" s="220"/>
      <c r="AA406" s="221"/>
      <c r="AB406" s="20" t="s">
        <v>227</v>
      </c>
      <c r="AC406" s="21"/>
      <c r="AD406" s="22"/>
      <c r="AE406" s="20" t="s">
        <v>54</v>
      </c>
      <c r="AF406" s="21"/>
      <c r="AG406" s="22"/>
      <c r="AH406" s="320"/>
      <c r="AI406" s="321"/>
      <c r="AJ406" s="322"/>
      <c r="AK406" s="231"/>
      <c r="AL406" s="126"/>
      <c r="AN406" s="234">
        <v>19</v>
      </c>
      <c r="AP406" s="234">
        <v>20</v>
      </c>
      <c r="AR406" s="44"/>
      <c r="AS406" s="44"/>
      <c r="AT406" s="44"/>
      <c r="AU406" s="44"/>
      <c r="AV406" s="44"/>
      <c r="AX406" s="67" t="s">
        <v>228</v>
      </c>
      <c r="AY406" s="67" t="s">
        <v>229</v>
      </c>
      <c r="BA406" s="67" t="str">
        <f>AX376&amp;AX406</f>
        <v>Ｌ３－３０</v>
      </c>
      <c r="BB406" s="67" t="str">
        <f>AY376&amp;AY406</f>
        <v>ＬD03E0006</v>
      </c>
    </row>
    <row r="407" spans="1:54" s="131" customFormat="1" ht="8.25" customHeight="1">
      <c r="A407" s="217"/>
      <c r="B407" s="218"/>
      <c r="C407" s="23"/>
      <c r="D407" s="5"/>
      <c r="E407" s="24"/>
      <c r="F407" s="222"/>
      <c r="G407" s="223"/>
      <c r="H407" s="224"/>
      <c r="I407" s="23"/>
      <c r="J407" s="5"/>
      <c r="K407" s="24"/>
      <c r="L407" s="23"/>
      <c r="M407" s="5"/>
      <c r="N407" s="24"/>
      <c r="O407" s="323"/>
      <c r="P407" s="324"/>
      <c r="Q407" s="325"/>
      <c r="R407" s="232"/>
      <c r="S407" s="102"/>
      <c r="T407" s="217"/>
      <c r="U407" s="218"/>
      <c r="V407" s="23"/>
      <c r="W407" s="5"/>
      <c r="X407" s="24"/>
      <c r="Y407" s="222"/>
      <c r="Z407" s="223"/>
      <c r="AA407" s="224"/>
      <c r="AB407" s="23"/>
      <c r="AC407" s="5"/>
      <c r="AD407" s="24"/>
      <c r="AE407" s="23"/>
      <c r="AF407" s="5"/>
      <c r="AG407" s="24"/>
      <c r="AH407" s="323"/>
      <c r="AI407" s="324"/>
      <c r="AJ407" s="325"/>
      <c r="AK407" s="232"/>
      <c r="AL407" s="126"/>
      <c r="AN407" s="235"/>
      <c r="AP407" s="235"/>
      <c r="AR407" s="44"/>
      <c r="AS407" s="44"/>
      <c r="AT407" s="44"/>
      <c r="AU407" s="44"/>
      <c r="AV407" s="44"/>
      <c r="AX407" s="67" t="s">
        <v>230</v>
      </c>
      <c r="AY407" s="67" t="s">
        <v>20</v>
      </c>
      <c r="BA407" s="67" t="str">
        <f>AX376&amp;AX407</f>
        <v>Ｌ３－３１</v>
      </c>
      <c r="BB407" s="67" t="str">
        <f>AY376&amp;AY407</f>
        <v>ＬD03Y0001</v>
      </c>
    </row>
    <row r="408" spans="1:54" s="131" customFormat="1" ht="8.25" customHeight="1">
      <c r="A408" s="258" t="str">
        <f>IF(VLOOKUP(AN408,area_20_l3_2,3)=VLOOKUP(AN408,area_20_l3_2,5),"("&amp;VLOOKUP(AN408,area_20_l3_2,3)&amp;")","("&amp;VLOOKUP(AN408,area_20_l3_2,3)&amp;"・"&amp;VLOOKUP(AN408,area_20_l3_2,5)&amp;")")</f>
        <v>(アカシア)</v>
      </c>
      <c r="B408" s="259"/>
      <c r="C408" s="23"/>
      <c r="D408" s="5"/>
      <c r="E408" s="24"/>
      <c r="F408" s="222"/>
      <c r="G408" s="223"/>
      <c r="H408" s="224"/>
      <c r="I408" s="23"/>
      <c r="J408" s="5"/>
      <c r="K408" s="24"/>
      <c r="L408" s="23"/>
      <c r="M408" s="5"/>
      <c r="N408" s="24"/>
      <c r="O408" s="323"/>
      <c r="P408" s="324"/>
      <c r="Q408" s="325"/>
      <c r="R408" s="232"/>
      <c r="S408" s="102"/>
      <c r="T408" s="258" t="str">
        <f>IF(VLOOKUP(AP408,area_20_l3_2,3)=VLOOKUP(AP408,area_20_l3_2,5),"("&amp;VLOOKUP(AP408,area_20_l3_2,3)&amp;")","("&amp;VLOOKUP(AP408,area_20_l3_2,3)&amp;"・"&amp;VLOOKUP(AP408,area_20_l3_2,5)&amp;")")</f>
        <v>(エールBC)</v>
      </c>
      <c r="U408" s="259"/>
      <c r="V408" s="23"/>
      <c r="W408" s="5"/>
      <c r="X408" s="24"/>
      <c r="Y408" s="222"/>
      <c r="Z408" s="223"/>
      <c r="AA408" s="224"/>
      <c r="AB408" s="23"/>
      <c r="AC408" s="5"/>
      <c r="AD408" s="24"/>
      <c r="AE408" s="23"/>
      <c r="AF408" s="5"/>
      <c r="AG408" s="24"/>
      <c r="AH408" s="323"/>
      <c r="AI408" s="324"/>
      <c r="AJ408" s="325"/>
      <c r="AK408" s="232"/>
      <c r="AL408" s="126"/>
      <c r="AN408" s="235">
        <v>19</v>
      </c>
      <c r="AP408" s="235">
        <v>20</v>
      </c>
      <c r="AR408" s="44"/>
      <c r="AS408" s="44"/>
      <c r="AT408" s="44"/>
      <c r="AU408" s="44"/>
      <c r="AV408" s="44"/>
      <c r="AX408" s="67" t="s">
        <v>231</v>
      </c>
      <c r="AY408" s="67" t="s">
        <v>22</v>
      </c>
      <c r="BA408" s="67" t="str">
        <f>AX376&amp;AX408</f>
        <v>Ｌ３－３２</v>
      </c>
      <c r="BB408" s="67" t="str">
        <f>AY376&amp;AY408</f>
        <v>ＬD03Y0002</v>
      </c>
    </row>
    <row r="409" spans="1:54" s="131" customFormat="1" ht="8.25" customHeight="1">
      <c r="A409" s="260"/>
      <c r="B409" s="261"/>
      <c r="C409" s="25"/>
      <c r="D409" s="26"/>
      <c r="E409" s="27"/>
      <c r="F409" s="262"/>
      <c r="G409" s="263"/>
      <c r="H409" s="264"/>
      <c r="I409" s="25"/>
      <c r="J409" s="26"/>
      <c r="K409" s="27"/>
      <c r="L409" s="25"/>
      <c r="M409" s="26"/>
      <c r="N409" s="27"/>
      <c r="O409" s="329"/>
      <c r="P409" s="330"/>
      <c r="Q409" s="331"/>
      <c r="R409" s="286"/>
      <c r="S409" s="102"/>
      <c r="T409" s="260"/>
      <c r="U409" s="261"/>
      <c r="V409" s="25"/>
      <c r="W409" s="26"/>
      <c r="X409" s="27"/>
      <c r="Y409" s="262"/>
      <c r="Z409" s="263"/>
      <c r="AA409" s="264"/>
      <c r="AB409" s="25"/>
      <c r="AC409" s="26"/>
      <c r="AD409" s="27"/>
      <c r="AE409" s="25"/>
      <c r="AF409" s="26"/>
      <c r="AG409" s="27"/>
      <c r="AH409" s="329"/>
      <c r="AI409" s="330"/>
      <c r="AJ409" s="331"/>
      <c r="AK409" s="286"/>
      <c r="AL409" s="126"/>
      <c r="AN409" s="240"/>
      <c r="AP409" s="240"/>
      <c r="AR409" s="44"/>
      <c r="AS409" s="44"/>
      <c r="AT409" s="44"/>
      <c r="AU409" s="44"/>
      <c r="AV409" s="44"/>
      <c r="AX409" s="67" t="s">
        <v>232</v>
      </c>
      <c r="AY409" s="67" t="s">
        <v>24</v>
      </c>
      <c r="BA409" s="67" t="str">
        <f>AX376&amp;AX409</f>
        <v>Ｌ３－３３</v>
      </c>
      <c r="BB409" s="67" t="str">
        <f>AY376&amp;AY409</f>
        <v>ＬD03Y0003</v>
      </c>
    </row>
    <row r="410" spans="1:54" s="131" customFormat="1" ht="8.25" customHeight="1">
      <c r="A410" s="215" t="str">
        <f>VLOOKUP(AN410,area_20_l3_2,2)&amp;"・"&amp;VLOOKUP(AN410,area_20_l3_2,4)</f>
        <v>田中・富田</v>
      </c>
      <c r="B410" s="216"/>
      <c r="C410" s="20" t="str">
        <f>I402</f>
        <v>15</v>
      </c>
      <c r="D410" s="21"/>
      <c r="E410" s="22"/>
      <c r="F410" s="20" t="str">
        <f>I406</f>
        <v>26</v>
      </c>
      <c r="G410" s="21"/>
      <c r="H410" s="22"/>
      <c r="I410" s="219"/>
      <c r="J410" s="220"/>
      <c r="K410" s="221"/>
      <c r="L410" s="20" t="s">
        <v>17</v>
      </c>
      <c r="M410" s="21"/>
      <c r="N410" s="22"/>
      <c r="O410" s="320"/>
      <c r="P410" s="321"/>
      <c r="Q410" s="322"/>
      <c r="R410" s="231"/>
      <c r="S410" s="102"/>
      <c r="T410" s="215" t="str">
        <f>VLOOKUP(AP410,area_20_l3_2,2)&amp;"・"&amp;VLOOKUP(AP410,area_20_l3_2,4)</f>
        <v>川井・冨張</v>
      </c>
      <c r="U410" s="216"/>
      <c r="V410" s="20" t="str">
        <f>AB402</f>
        <v>17</v>
      </c>
      <c r="W410" s="21"/>
      <c r="X410" s="22"/>
      <c r="Y410" s="20" t="str">
        <f>AB406</f>
        <v>28</v>
      </c>
      <c r="Z410" s="21"/>
      <c r="AA410" s="22"/>
      <c r="AB410" s="219"/>
      <c r="AC410" s="220"/>
      <c r="AD410" s="221"/>
      <c r="AE410" s="20" t="s">
        <v>10</v>
      </c>
      <c r="AF410" s="21"/>
      <c r="AG410" s="22"/>
      <c r="AH410" s="320"/>
      <c r="AI410" s="321"/>
      <c r="AJ410" s="322"/>
      <c r="AK410" s="231"/>
      <c r="AL410" s="126"/>
      <c r="AN410" s="235">
        <v>14</v>
      </c>
      <c r="AP410" s="235">
        <v>13</v>
      </c>
      <c r="AR410" s="44"/>
      <c r="AS410" s="44"/>
      <c r="AT410" s="44"/>
      <c r="AU410" s="44"/>
      <c r="AV410" s="44"/>
      <c r="AX410" s="67" t="s">
        <v>233</v>
      </c>
      <c r="AY410" s="67" t="s">
        <v>27</v>
      </c>
      <c r="BA410" s="67" t="str">
        <f>AX376&amp;AX410</f>
        <v>Ｌ３－３４</v>
      </c>
      <c r="BB410" s="67" t="str">
        <f>AY376&amp;AY410</f>
        <v>ＬD03Y0004</v>
      </c>
    </row>
    <row r="411" spans="1:54" s="131" customFormat="1" ht="8.25" customHeight="1">
      <c r="A411" s="217"/>
      <c r="B411" s="218"/>
      <c r="C411" s="23"/>
      <c r="D411" s="5"/>
      <c r="E411" s="24"/>
      <c r="F411" s="23"/>
      <c r="G411" s="5"/>
      <c r="H411" s="24"/>
      <c r="I411" s="222"/>
      <c r="J411" s="223"/>
      <c r="K411" s="224"/>
      <c r="L411" s="23"/>
      <c r="M411" s="5"/>
      <c r="N411" s="24"/>
      <c r="O411" s="323"/>
      <c r="P411" s="324"/>
      <c r="Q411" s="325"/>
      <c r="R411" s="232"/>
      <c r="S411" s="102"/>
      <c r="T411" s="217"/>
      <c r="U411" s="218"/>
      <c r="V411" s="23"/>
      <c r="W411" s="5"/>
      <c r="X411" s="24"/>
      <c r="Y411" s="23"/>
      <c r="Z411" s="5"/>
      <c r="AA411" s="24"/>
      <c r="AB411" s="222"/>
      <c r="AC411" s="223"/>
      <c r="AD411" s="224"/>
      <c r="AE411" s="23"/>
      <c r="AF411" s="5"/>
      <c r="AG411" s="24"/>
      <c r="AH411" s="323"/>
      <c r="AI411" s="324"/>
      <c r="AJ411" s="325"/>
      <c r="AK411" s="232"/>
      <c r="AL411" s="126"/>
      <c r="AN411" s="235"/>
      <c r="AP411" s="235"/>
      <c r="AR411" s="44"/>
      <c r="AS411" s="44"/>
      <c r="AT411" s="44"/>
      <c r="AU411" s="44"/>
      <c r="AV411" s="44"/>
      <c r="AX411" s="67" t="s">
        <v>234</v>
      </c>
      <c r="AY411" s="67" t="s">
        <v>137</v>
      </c>
      <c r="BA411" s="67" t="str">
        <f>AX376&amp;AX411</f>
        <v>Ｌ３－３５</v>
      </c>
      <c r="BB411" s="67" t="str">
        <f>AY376&amp;AY411</f>
        <v>ＬD03Y0005</v>
      </c>
    </row>
    <row r="412" spans="1:54" s="131" customFormat="1" ht="8.25" customHeight="1">
      <c r="A412" s="236" t="str">
        <f>IF(VLOOKUP(AN412,area_20_l3_2,3)=VLOOKUP(AN412,area_20_l3_2,5),"("&amp;VLOOKUP(AN412,area_20_l3_2,3)&amp;")","("&amp;VLOOKUP(AN412,area_20_l3_2,3)&amp;"・"&amp;VLOOKUP(AN412,area_20_l3_2,5)&amp;")")</f>
        <v>(市立船橋高校)</v>
      </c>
      <c r="B412" s="237"/>
      <c r="C412" s="23"/>
      <c r="D412" s="5"/>
      <c r="E412" s="24"/>
      <c r="F412" s="23"/>
      <c r="G412" s="5"/>
      <c r="H412" s="24"/>
      <c r="I412" s="222"/>
      <c r="J412" s="223"/>
      <c r="K412" s="224"/>
      <c r="L412" s="23"/>
      <c r="M412" s="5"/>
      <c r="N412" s="24"/>
      <c r="O412" s="323"/>
      <c r="P412" s="324"/>
      <c r="Q412" s="325"/>
      <c r="R412" s="232"/>
      <c r="S412" s="102"/>
      <c r="T412" s="236" t="str">
        <f>IF(VLOOKUP(AP412,area_20_l3_2,3)=VLOOKUP(AP412,area_20_l3_2,5),"("&amp;VLOOKUP(AP412,area_20_l3_2,3)&amp;")","("&amp;VLOOKUP(AP412,area_20_l3_2,3)&amp;"・"&amp;VLOOKUP(AP412,area_20_l3_2,5)&amp;")")</f>
        <v>(NBS・shot'04)</v>
      </c>
      <c r="U412" s="237"/>
      <c r="V412" s="23"/>
      <c r="W412" s="5"/>
      <c r="X412" s="24"/>
      <c r="Y412" s="23"/>
      <c r="Z412" s="5"/>
      <c r="AA412" s="24"/>
      <c r="AB412" s="222"/>
      <c r="AC412" s="223"/>
      <c r="AD412" s="224"/>
      <c r="AE412" s="23"/>
      <c r="AF412" s="5"/>
      <c r="AG412" s="24"/>
      <c r="AH412" s="323"/>
      <c r="AI412" s="324"/>
      <c r="AJ412" s="325"/>
      <c r="AK412" s="232"/>
      <c r="AL412" s="126"/>
      <c r="AN412" s="235">
        <v>14</v>
      </c>
      <c r="AP412" s="235">
        <v>13</v>
      </c>
      <c r="AR412" s="44"/>
      <c r="AS412" s="44"/>
      <c r="AT412" s="44"/>
      <c r="AU412" s="44"/>
      <c r="AV412" s="44"/>
      <c r="AX412" s="67" t="s">
        <v>235</v>
      </c>
      <c r="AY412" s="67" t="s">
        <v>142</v>
      </c>
      <c r="BA412" s="67" t="str">
        <f>AX376&amp;AX412</f>
        <v>Ｌ３－３６</v>
      </c>
      <c r="BB412" s="67" t="str">
        <f>AY376&amp;AY412</f>
        <v>ＬD03Y0006</v>
      </c>
    </row>
    <row r="413" spans="1:54" s="131" customFormat="1" ht="8.25" customHeight="1">
      <c r="A413" s="265"/>
      <c r="B413" s="237"/>
      <c r="C413" s="23"/>
      <c r="D413" s="26"/>
      <c r="E413" s="24"/>
      <c r="F413" s="23"/>
      <c r="G413" s="26"/>
      <c r="H413" s="24"/>
      <c r="I413" s="262"/>
      <c r="J413" s="263"/>
      <c r="K413" s="264"/>
      <c r="L413" s="23"/>
      <c r="M413" s="26"/>
      <c r="N413" s="24"/>
      <c r="O413" s="329"/>
      <c r="P413" s="330"/>
      <c r="Q413" s="331"/>
      <c r="R413" s="232"/>
      <c r="S413" s="102"/>
      <c r="T413" s="265"/>
      <c r="U413" s="237"/>
      <c r="V413" s="23"/>
      <c r="W413" s="26"/>
      <c r="X413" s="24"/>
      <c r="Y413" s="23"/>
      <c r="Z413" s="26"/>
      <c r="AA413" s="24"/>
      <c r="AB413" s="262"/>
      <c r="AC413" s="263"/>
      <c r="AD413" s="264"/>
      <c r="AE413" s="23"/>
      <c r="AF413" s="26"/>
      <c r="AG413" s="24"/>
      <c r="AH413" s="329"/>
      <c r="AI413" s="330"/>
      <c r="AJ413" s="331"/>
      <c r="AK413" s="232"/>
      <c r="AL413" s="126"/>
      <c r="AN413" s="240"/>
      <c r="AP413" s="240"/>
      <c r="AR413" s="44"/>
      <c r="AS413" s="44"/>
      <c r="AT413" s="44"/>
      <c r="AU413" s="44"/>
      <c r="AV413" s="44"/>
      <c r="AX413" s="67"/>
      <c r="AY413" s="67"/>
      <c r="BA413" s="69"/>
      <c r="BB413" s="69"/>
    </row>
    <row r="414" spans="1:54" s="131" customFormat="1" ht="8.25" customHeight="1">
      <c r="A414" s="215" t="str">
        <f>VLOOKUP(AN414,area_20_l3_2,2)&amp;"・"&amp;VLOOKUP(AN414,area_20_l3_2,4)</f>
        <v>染谷・薮﨑</v>
      </c>
      <c r="B414" s="216"/>
      <c r="C414" s="20" t="str">
        <f>L402</f>
        <v>25</v>
      </c>
      <c r="D414" s="21"/>
      <c r="E414" s="22"/>
      <c r="F414" s="20" t="str">
        <f>L406</f>
        <v>16</v>
      </c>
      <c r="G414" s="21"/>
      <c r="H414" s="22"/>
      <c r="I414" s="20" t="str">
        <f>L410</f>
        <v>6</v>
      </c>
      <c r="J414" s="21"/>
      <c r="K414" s="22"/>
      <c r="L414" s="219"/>
      <c r="M414" s="220"/>
      <c r="N414" s="221"/>
      <c r="O414" s="320"/>
      <c r="P414" s="321"/>
      <c r="Q414" s="322"/>
      <c r="R414" s="231"/>
      <c r="S414" s="102"/>
      <c r="T414" s="215" t="str">
        <f>VLOOKUP(AP414,area_20_l3_2,2)&amp;"・"&amp;VLOOKUP(AP414,area_20_l3_2,4)</f>
        <v>椎崎・渡辺</v>
      </c>
      <c r="U414" s="216"/>
      <c r="V414" s="20" t="str">
        <f>AE402</f>
        <v>27</v>
      </c>
      <c r="W414" s="21"/>
      <c r="X414" s="22"/>
      <c r="Y414" s="20" t="str">
        <f>AE406</f>
        <v>18</v>
      </c>
      <c r="Z414" s="21"/>
      <c r="AA414" s="22"/>
      <c r="AB414" s="20" t="str">
        <f>AE410</f>
        <v>8</v>
      </c>
      <c r="AC414" s="21"/>
      <c r="AD414" s="22"/>
      <c r="AE414" s="219"/>
      <c r="AF414" s="220"/>
      <c r="AG414" s="221"/>
      <c r="AH414" s="320"/>
      <c r="AI414" s="321"/>
      <c r="AJ414" s="322"/>
      <c r="AK414" s="231"/>
      <c r="AL414" s="126"/>
      <c r="AN414" s="234">
        <v>11</v>
      </c>
      <c r="AP414" s="234">
        <v>12</v>
      </c>
      <c r="AR414" s="44"/>
      <c r="AS414" s="44"/>
      <c r="AT414" s="44"/>
      <c r="AU414" s="44"/>
      <c r="AV414" s="44"/>
      <c r="AX414" s="67"/>
      <c r="AY414" s="67"/>
      <c r="BA414" s="69"/>
      <c r="BB414" s="69"/>
    </row>
    <row r="415" spans="1:54" s="131" customFormat="1" ht="8.25" customHeight="1">
      <c r="A415" s="217"/>
      <c r="B415" s="218"/>
      <c r="C415" s="23"/>
      <c r="D415" s="5"/>
      <c r="E415" s="24"/>
      <c r="F415" s="23"/>
      <c r="G415" s="5"/>
      <c r="H415" s="24"/>
      <c r="I415" s="23"/>
      <c r="J415" s="5"/>
      <c r="K415" s="24"/>
      <c r="L415" s="222"/>
      <c r="M415" s="223"/>
      <c r="N415" s="224"/>
      <c r="O415" s="323"/>
      <c r="P415" s="324"/>
      <c r="Q415" s="325"/>
      <c r="R415" s="232"/>
      <c r="S415" s="102"/>
      <c r="T415" s="217"/>
      <c r="U415" s="218"/>
      <c r="V415" s="23"/>
      <c r="W415" s="5"/>
      <c r="X415" s="24"/>
      <c r="Y415" s="23"/>
      <c r="Z415" s="5"/>
      <c r="AA415" s="24"/>
      <c r="AB415" s="23"/>
      <c r="AC415" s="5"/>
      <c r="AD415" s="24"/>
      <c r="AE415" s="222"/>
      <c r="AF415" s="223"/>
      <c r="AG415" s="224"/>
      <c r="AH415" s="323"/>
      <c r="AI415" s="324"/>
      <c r="AJ415" s="325"/>
      <c r="AK415" s="232"/>
      <c r="AL415" s="126"/>
      <c r="AN415" s="235"/>
      <c r="AP415" s="235"/>
      <c r="AR415" s="44"/>
      <c r="AS415" s="44"/>
      <c r="AT415" s="44"/>
      <c r="AU415" s="44"/>
      <c r="AV415" s="44"/>
      <c r="AX415" s="67"/>
      <c r="AY415" s="67"/>
      <c r="BA415" s="69"/>
      <c r="BB415" s="69"/>
    </row>
    <row r="416" spans="1:54" s="131" customFormat="1" ht="8.25" customHeight="1">
      <c r="A416" s="236" t="str">
        <f>IF(VLOOKUP(AN416,area_20_l3_2,3)=VLOOKUP(AN416,area_20_l3_2,5),"("&amp;VLOOKUP(AN416,area_20_l3_2,3)&amp;")","("&amp;VLOOKUP(AN416,area_20_l3_2,3)&amp;"・"&amp;VLOOKUP(AN416,area_20_l3_2,5)&amp;")")</f>
        <v>(松戸六実高校)</v>
      </c>
      <c r="B416" s="237"/>
      <c r="C416" s="23"/>
      <c r="D416" s="5"/>
      <c r="E416" s="24"/>
      <c r="F416" s="23"/>
      <c r="G416" s="5"/>
      <c r="H416" s="24"/>
      <c r="I416" s="23"/>
      <c r="J416" s="5"/>
      <c r="K416" s="24"/>
      <c r="L416" s="222"/>
      <c r="M416" s="223"/>
      <c r="N416" s="224"/>
      <c r="O416" s="323"/>
      <c r="P416" s="324"/>
      <c r="Q416" s="325"/>
      <c r="R416" s="232"/>
      <c r="S416" s="102"/>
      <c r="T416" s="236" t="str">
        <f>IF(VLOOKUP(AP416,area_20_l3_2,3)=VLOOKUP(AP416,area_20_l3_2,5),"("&amp;VLOOKUP(AP416,area_20_l3_2,3)&amp;")","("&amp;VLOOKUP(AP416,area_20_l3_2,3)&amp;"・"&amp;VLOOKUP(AP416,area_20_l3_2,5)&amp;")")</f>
        <v>(大宮ラピス・バドウイング)</v>
      </c>
      <c r="U416" s="237"/>
      <c r="V416" s="23"/>
      <c r="W416" s="5"/>
      <c r="X416" s="24"/>
      <c r="Y416" s="23"/>
      <c r="Z416" s="5"/>
      <c r="AA416" s="24"/>
      <c r="AB416" s="23"/>
      <c r="AC416" s="5"/>
      <c r="AD416" s="24"/>
      <c r="AE416" s="222"/>
      <c r="AF416" s="223"/>
      <c r="AG416" s="224"/>
      <c r="AH416" s="323"/>
      <c r="AI416" s="324"/>
      <c r="AJ416" s="325"/>
      <c r="AK416" s="232"/>
      <c r="AL416" s="126"/>
      <c r="AN416" s="235">
        <v>11</v>
      </c>
      <c r="AP416" s="235">
        <v>12</v>
      </c>
      <c r="AR416" s="44"/>
      <c r="AS416" s="44"/>
      <c r="AT416" s="44"/>
      <c r="AU416" s="44"/>
      <c r="AV416" s="44"/>
      <c r="AX416" s="67"/>
      <c r="AY416" s="67"/>
      <c r="BA416" s="69"/>
      <c r="BB416" s="69"/>
    </row>
    <row r="417" spans="1:54" s="131" customFormat="1" ht="8.25" customHeight="1" thickBot="1">
      <c r="A417" s="238"/>
      <c r="B417" s="239"/>
      <c r="C417" s="28"/>
      <c r="D417" s="29"/>
      <c r="E417" s="30"/>
      <c r="F417" s="28"/>
      <c r="G417" s="29"/>
      <c r="H417" s="30"/>
      <c r="I417" s="28"/>
      <c r="J417" s="29"/>
      <c r="K417" s="30"/>
      <c r="L417" s="225"/>
      <c r="M417" s="226"/>
      <c r="N417" s="227"/>
      <c r="O417" s="326"/>
      <c r="P417" s="327"/>
      <c r="Q417" s="328"/>
      <c r="R417" s="233"/>
      <c r="S417" s="102"/>
      <c r="T417" s="238"/>
      <c r="U417" s="239"/>
      <c r="V417" s="28"/>
      <c r="W417" s="29"/>
      <c r="X417" s="30"/>
      <c r="Y417" s="28"/>
      <c r="Z417" s="29"/>
      <c r="AA417" s="30"/>
      <c r="AB417" s="28"/>
      <c r="AC417" s="29"/>
      <c r="AD417" s="30"/>
      <c r="AE417" s="225"/>
      <c r="AF417" s="226"/>
      <c r="AG417" s="227"/>
      <c r="AH417" s="326"/>
      <c r="AI417" s="327"/>
      <c r="AJ417" s="328"/>
      <c r="AK417" s="233"/>
      <c r="AL417" s="126"/>
      <c r="AN417" s="240"/>
      <c r="AP417" s="240"/>
      <c r="AR417" s="44"/>
      <c r="AS417" s="44"/>
      <c r="AT417" s="44"/>
      <c r="AU417" s="44"/>
      <c r="AV417" s="44"/>
      <c r="AX417" s="67"/>
      <c r="AY417" s="67"/>
      <c r="BA417" s="69"/>
      <c r="BB417" s="69"/>
    </row>
    <row r="418" spans="1:54" s="131" customFormat="1" ht="8.25" customHeight="1">
      <c r="A418" s="135"/>
      <c r="B418" s="135"/>
      <c r="C418" s="5"/>
      <c r="D418" s="5"/>
      <c r="E418" s="5"/>
      <c r="F418" s="5"/>
      <c r="G418" s="5"/>
      <c r="H418" s="5"/>
      <c r="I418" s="133"/>
      <c r="J418" s="133"/>
      <c r="K418" s="133"/>
      <c r="L418" s="134"/>
      <c r="M418" s="134"/>
      <c r="N418" s="134"/>
      <c r="O418" s="134"/>
      <c r="P418" s="134"/>
      <c r="Q418" s="134"/>
      <c r="R418" s="126"/>
      <c r="S418" s="102"/>
      <c r="T418" s="135"/>
      <c r="U418" s="135"/>
      <c r="V418" s="5"/>
      <c r="W418" s="5"/>
      <c r="X418" s="5"/>
      <c r="Y418" s="5"/>
      <c r="Z418" s="5"/>
      <c r="AA418" s="5"/>
      <c r="AB418" s="133"/>
      <c r="AC418" s="133"/>
      <c r="AD418" s="133"/>
      <c r="AE418" s="134"/>
      <c r="AF418" s="134"/>
      <c r="AG418" s="134"/>
      <c r="AH418" s="134"/>
      <c r="AI418" s="134"/>
      <c r="AJ418" s="134"/>
      <c r="AK418" s="139"/>
      <c r="AL418" s="126"/>
      <c r="AR418" s="44"/>
      <c r="AS418" s="44"/>
      <c r="AT418" s="44"/>
      <c r="AU418" s="44"/>
      <c r="AV418" s="44"/>
      <c r="AX418" s="67"/>
      <c r="AY418" s="67"/>
      <c r="BA418" s="69"/>
      <c r="BB418" s="69"/>
    </row>
    <row r="419" spans="1:54" s="131" customFormat="1" ht="8.25" customHeight="1" thickBot="1">
      <c r="A419" s="135"/>
      <c r="B419" s="135"/>
      <c r="C419" s="5"/>
      <c r="D419" s="5"/>
      <c r="E419" s="5"/>
      <c r="F419" s="5"/>
      <c r="G419" s="5"/>
      <c r="H419" s="5"/>
      <c r="I419" s="133"/>
      <c r="J419" s="133"/>
      <c r="K419" s="133"/>
      <c r="L419" s="134"/>
      <c r="M419" s="134"/>
      <c r="N419" s="134"/>
      <c r="O419" s="134"/>
      <c r="P419" s="134"/>
      <c r="Q419" s="134"/>
      <c r="R419" s="126"/>
      <c r="S419" s="102"/>
      <c r="T419" s="135"/>
      <c r="U419" s="135"/>
      <c r="V419" s="5"/>
      <c r="W419" s="5"/>
      <c r="X419" s="5"/>
      <c r="Y419" s="5"/>
      <c r="Z419" s="5"/>
      <c r="AA419" s="5"/>
      <c r="AB419" s="133"/>
      <c r="AC419" s="133"/>
      <c r="AD419" s="133"/>
      <c r="AE419" s="134"/>
      <c r="AF419" s="134"/>
      <c r="AG419" s="134"/>
      <c r="AH419" s="134"/>
      <c r="AI419" s="134"/>
      <c r="AJ419" s="134"/>
      <c r="AK419" s="139"/>
      <c r="AL419" s="126"/>
      <c r="AR419" s="44"/>
      <c r="AS419" s="44"/>
      <c r="AT419" s="44"/>
      <c r="AU419" s="44"/>
      <c r="AV419" s="44"/>
      <c r="AX419" s="67"/>
      <c r="AY419" s="67"/>
      <c r="BA419" s="69"/>
      <c r="BB419" s="69"/>
    </row>
    <row r="420" spans="1:54" s="131" customFormat="1" ht="8.25" customHeight="1">
      <c r="A420" s="266" t="s">
        <v>236</v>
      </c>
      <c r="B420" s="267"/>
      <c r="C420" s="272" t="str">
        <f>VLOOKUP(AN424,area_20_l3_2,2)</f>
        <v>竹森</v>
      </c>
      <c r="D420" s="273"/>
      <c r="E420" s="274"/>
      <c r="F420" s="272" t="str">
        <f>VLOOKUP(AN428,area_20_l3_2,2)</f>
        <v>三ツ木</v>
      </c>
      <c r="G420" s="273"/>
      <c r="H420" s="274"/>
      <c r="I420" s="272" t="str">
        <f>VLOOKUP(AN432,area_20_l3_2,2)</f>
        <v>長谷川</v>
      </c>
      <c r="J420" s="273"/>
      <c r="K420" s="274"/>
      <c r="L420" s="272" t="str">
        <f>VLOOKUP(AN436,area_20_l3_2,2)</f>
        <v>今井</v>
      </c>
      <c r="M420" s="273"/>
      <c r="N420" s="274"/>
      <c r="O420" s="305" t="s">
        <v>160</v>
      </c>
      <c r="P420" s="306"/>
      <c r="Q420" s="267"/>
      <c r="R420" s="280" t="s">
        <v>2</v>
      </c>
      <c r="S420" s="102"/>
      <c r="T420" s="6"/>
      <c r="U420" s="6"/>
      <c r="V420" s="149"/>
      <c r="W420" s="149"/>
      <c r="X420" s="149"/>
      <c r="Y420" s="149"/>
      <c r="Z420" s="149"/>
      <c r="AA420" s="149"/>
      <c r="AB420" s="149"/>
      <c r="AC420" s="149"/>
      <c r="AD420" s="149"/>
      <c r="AE420" s="6"/>
      <c r="AF420" s="6"/>
      <c r="AG420" s="6"/>
      <c r="AH420" s="6"/>
      <c r="AI420" s="6"/>
      <c r="AJ420" s="6"/>
      <c r="AN420" s="234" t="s">
        <v>237</v>
      </c>
      <c r="AR420" s="44"/>
      <c r="AS420" s="44"/>
      <c r="AT420" s="44"/>
      <c r="AU420" s="44"/>
      <c r="AV420" s="44"/>
      <c r="AX420" s="67"/>
      <c r="AY420" s="67"/>
      <c r="BA420" s="69"/>
      <c r="BB420" s="69"/>
    </row>
    <row r="421" spans="1:54" s="131" customFormat="1" ht="8.25" customHeight="1">
      <c r="A421" s="268"/>
      <c r="B421" s="269"/>
      <c r="C421" s="275"/>
      <c r="D421" s="276"/>
      <c r="E421" s="259"/>
      <c r="F421" s="275"/>
      <c r="G421" s="276"/>
      <c r="H421" s="259"/>
      <c r="I421" s="275"/>
      <c r="J421" s="276"/>
      <c r="K421" s="259"/>
      <c r="L421" s="275"/>
      <c r="M421" s="276"/>
      <c r="N421" s="259"/>
      <c r="O421" s="307"/>
      <c r="P421" s="308"/>
      <c r="Q421" s="269"/>
      <c r="R421" s="281"/>
      <c r="S421" s="102"/>
      <c r="T421" s="6"/>
      <c r="U421" s="6"/>
      <c r="V421" s="149"/>
      <c r="W421" s="149"/>
      <c r="X421" s="149"/>
      <c r="Y421" s="149"/>
      <c r="Z421" s="149"/>
      <c r="AA421" s="149"/>
      <c r="AB421" s="149"/>
      <c r="AC421" s="149"/>
      <c r="AD421" s="149"/>
      <c r="AE421" s="6"/>
      <c r="AF421" s="6"/>
      <c r="AG421" s="6"/>
      <c r="AH421" s="6"/>
      <c r="AI421" s="6"/>
      <c r="AJ421" s="6"/>
      <c r="AN421" s="235"/>
      <c r="AR421" s="44"/>
      <c r="AS421" s="44"/>
      <c r="AT421" s="44"/>
      <c r="AU421" s="44"/>
      <c r="AV421" s="44"/>
      <c r="AX421" s="67"/>
      <c r="AY421" s="67"/>
      <c r="BA421" s="69"/>
      <c r="BB421" s="69"/>
    </row>
    <row r="422" spans="1:54" s="131" customFormat="1" ht="8.25" customHeight="1">
      <c r="A422" s="268"/>
      <c r="B422" s="269"/>
      <c r="C422" s="275" t="str">
        <f>VLOOKUP(AN426,area_20_l3_2,4)</f>
        <v>船越</v>
      </c>
      <c r="D422" s="276"/>
      <c r="E422" s="259"/>
      <c r="F422" s="275" t="str">
        <f>VLOOKUP(AN430,area_20_l3_2,4)</f>
        <v>井上</v>
      </c>
      <c r="G422" s="276"/>
      <c r="H422" s="259"/>
      <c r="I422" s="275" t="str">
        <f>VLOOKUP(AN434,area_20_l3_2,4)</f>
        <v>梶本</v>
      </c>
      <c r="J422" s="276"/>
      <c r="K422" s="259"/>
      <c r="L422" s="275" t="str">
        <f>VLOOKUP(AN438,area_20_l3_2,4)</f>
        <v>堀江</v>
      </c>
      <c r="M422" s="276"/>
      <c r="N422" s="259"/>
      <c r="O422" s="307"/>
      <c r="P422" s="308"/>
      <c r="Q422" s="269"/>
      <c r="R422" s="281"/>
      <c r="S422" s="102"/>
      <c r="T422" s="6"/>
      <c r="U422" s="6"/>
      <c r="V422" s="149"/>
      <c r="W422" s="149"/>
      <c r="X422" s="149"/>
      <c r="Y422" s="149"/>
      <c r="Z422" s="149"/>
      <c r="AA422" s="149"/>
      <c r="AB422" s="177"/>
      <c r="AC422" s="177"/>
      <c r="AD422" s="177"/>
      <c r="AE422" s="6"/>
      <c r="AF422" s="6"/>
      <c r="AG422" s="6"/>
      <c r="AH422" s="6"/>
      <c r="AI422" s="6"/>
      <c r="AJ422" s="6"/>
      <c r="AN422" s="235"/>
      <c r="AR422" s="44"/>
      <c r="AS422" s="44"/>
      <c r="AT422" s="44"/>
      <c r="AU422" s="44"/>
      <c r="AV422" s="44"/>
      <c r="AX422" s="67"/>
      <c r="AY422" s="67"/>
      <c r="BA422" s="69"/>
      <c r="BB422" s="69"/>
    </row>
    <row r="423" spans="1:54" s="131" customFormat="1" ht="8.25" customHeight="1">
      <c r="A423" s="270"/>
      <c r="B423" s="271"/>
      <c r="C423" s="283"/>
      <c r="D423" s="284"/>
      <c r="E423" s="261"/>
      <c r="F423" s="283"/>
      <c r="G423" s="284"/>
      <c r="H423" s="261"/>
      <c r="I423" s="283"/>
      <c r="J423" s="284"/>
      <c r="K423" s="261"/>
      <c r="L423" s="283"/>
      <c r="M423" s="284"/>
      <c r="N423" s="261"/>
      <c r="O423" s="309"/>
      <c r="P423" s="310"/>
      <c r="Q423" s="271"/>
      <c r="R423" s="282"/>
      <c r="S423" s="102"/>
      <c r="T423" s="6"/>
      <c r="U423" s="6"/>
      <c r="V423" s="149"/>
      <c r="W423" s="149"/>
      <c r="X423" s="149"/>
      <c r="Y423" s="149"/>
      <c r="Z423" s="149"/>
      <c r="AA423" s="149"/>
      <c r="AB423" s="177"/>
      <c r="AC423" s="177"/>
      <c r="AD423" s="177"/>
      <c r="AE423" s="6"/>
      <c r="AF423" s="6"/>
      <c r="AG423" s="6"/>
      <c r="AH423" s="6"/>
      <c r="AI423" s="6"/>
      <c r="AJ423" s="6"/>
      <c r="AN423" s="235"/>
      <c r="AR423" s="44"/>
      <c r="AS423" s="44"/>
      <c r="AT423" s="44"/>
      <c r="AU423" s="44"/>
      <c r="AV423" s="44"/>
      <c r="AX423" s="67"/>
      <c r="AY423" s="67"/>
      <c r="BA423" s="69"/>
      <c r="BB423" s="69"/>
    </row>
    <row r="424" spans="1:54" s="131" customFormat="1" ht="8.25" customHeight="1">
      <c r="A424" s="215" t="str">
        <f>VLOOKUP(AN424,area_20_l3_2,2)&amp;"・"&amp;VLOOKUP(AN424,area_20_l3_2,4)</f>
        <v>竹森・船越</v>
      </c>
      <c r="B424" s="216"/>
      <c r="C424" s="219"/>
      <c r="D424" s="220"/>
      <c r="E424" s="221"/>
      <c r="F424" s="20" t="s">
        <v>16</v>
      </c>
      <c r="G424" s="21"/>
      <c r="H424" s="22"/>
      <c r="I424" s="20" t="s">
        <v>56</v>
      </c>
      <c r="J424" s="21"/>
      <c r="K424" s="22"/>
      <c r="L424" s="20" t="s">
        <v>238</v>
      </c>
      <c r="M424" s="21"/>
      <c r="N424" s="22"/>
      <c r="O424" s="320"/>
      <c r="P424" s="321"/>
      <c r="Q424" s="322"/>
      <c r="R424" s="231"/>
      <c r="S424" s="102"/>
      <c r="T424" s="149"/>
      <c r="U424" s="149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1"/>
      <c r="AF424" s="151"/>
      <c r="AG424" s="151"/>
      <c r="AH424" s="151"/>
      <c r="AI424" s="151"/>
      <c r="AJ424" s="151"/>
      <c r="AN424" s="234">
        <v>5</v>
      </c>
      <c r="AR424" s="44"/>
      <c r="AS424" s="44"/>
      <c r="AT424" s="44"/>
      <c r="AU424" s="44"/>
      <c r="AV424" s="44"/>
      <c r="AX424" s="67"/>
      <c r="AY424" s="67"/>
      <c r="BA424" s="69"/>
      <c r="BB424" s="69"/>
    </row>
    <row r="425" spans="1:54" s="131" customFormat="1" ht="8.25" customHeight="1">
      <c r="A425" s="217"/>
      <c r="B425" s="218"/>
      <c r="C425" s="222"/>
      <c r="D425" s="223"/>
      <c r="E425" s="224"/>
      <c r="F425" s="23"/>
      <c r="G425" s="5"/>
      <c r="H425" s="24"/>
      <c r="I425" s="23"/>
      <c r="J425" s="5"/>
      <c r="K425" s="24"/>
      <c r="L425" s="23"/>
      <c r="M425" s="5"/>
      <c r="N425" s="24"/>
      <c r="O425" s="323"/>
      <c r="P425" s="324"/>
      <c r="Q425" s="325"/>
      <c r="R425" s="232"/>
      <c r="S425" s="102"/>
      <c r="T425" s="149"/>
      <c r="U425" s="149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1"/>
      <c r="AF425" s="151"/>
      <c r="AG425" s="151"/>
      <c r="AH425" s="151"/>
      <c r="AI425" s="151"/>
      <c r="AJ425" s="151"/>
      <c r="AN425" s="235"/>
      <c r="AR425" s="44"/>
      <c r="AS425" s="44"/>
      <c r="AT425" s="44"/>
      <c r="AU425" s="44"/>
      <c r="AV425" s="44"/>
      <c r="AX425" s="67"/>
      <c r="AY425" s="67"/>
      <c r="BA425" s="69"/>
      <c r="BB425" s="69"/>
    </row>
    <row r="426" spans="1:54" s="131" customFormat="1" ht="8.25" customHeight="1">
      <c r="A426" s="258" t="str">
        <f>IF(VLOOKUP(AN426,area_20_l3_2,3)=VLOOKUP(AN426,area_20_l3_2,5),"("&amp;VLOOKUP(AN426,area_20_l3_2,3)&amp;")","("&amp;VLOOKUP(AN426,area_20_l3_2,3)&amp;"・"&amp;VLOOKUP(AN426,area_20_l3_2,5)&amp;")")</f>
        <v>(大宮ラピス・上尾マーガレット)</v>
      </c>
      <c r="B426" s="259"/>
      <c r="C426" s="222"/>
      <c r="D426" s="223"/>
      <c r="E426" s="224"/>
      <c r="F426" s="23"/>
      <c r="G426" s="5"/>
      <c r="H426" s="24"/>
      <c r="I426" s="23"/>
      <c r="J426" s="5"/>
      <c r="K426" s="24"/>
      <c r="L426" s="23"/>
      <c r="M426" s="5"/>
      <c r="N426" s="24"/>
      <c r="O426" s="323"/>
      <c r="P426" s="324"/>
      <c r="Q426" s="325"/>
      <c r="R426" s="232"/>
      <c r="S426" s="102"/>
      <c r="T426" s="149"/>
      <c r="U426" s="149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1"/>
      <c r="AF426" s="151"/>
      <c r="AG426" s="151"/>
      <c r="AH426" s="151"/>
      <c r="AI426" s="151"/>
      <c r="AJ426" s="151"/>
      <c r="AN426" s="235">
        <v>5</v>
      </c>
      <c r="AR426" s="44"/>
      <c r="AS426" s="44"/>
      <c r="AT426" s="44"/>
      <c r="AU426" s="44"/>
      <c r="AV426" s="44"/>
      <c r="AX426" s="67"/>
      <c r="AY426" s="67"/>
      <c r="BA426" s="69"/>
      <c r="BB426" s="69"/>
    </row>
    <row r="427" spans="1:54" s="131" customFormat="1" ht="8.25" customHeight="1">
      <c r="A427" s="260"/>
      <c r="B427" s="261"/>
      <c r="C427" s="262"/>
      <c r="D427" s="263"/>
      <c r="E427" s="264"/>
      <c r="F427" s="25"/>
      <c r="G427" s="26"/>
      <c r="H427" s="27"/>
      <c r="I427" s="25"/>
      <c r="J427" s="26"/>
      <c r="K427" s="27"/>
      <c r="L427" s="25"/>
      <c r="M427" s="26"/>
      <c r="N427" s="27"/>
      <c r="O427" s="329"/>
      <c r="P427" s="330"/>
      <c r="Q427" s="331"/>
      <c r="R427" s="286"/>
      <c r="S427" s="102"/>
      <c r="T427" s="149"/>
      <c r="U427" s="149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1"/>
      <c r="AF427" s="151"/>
      <c r="AG427" s="151"/>
      <c r="AH427" s="151"/>
      <c r="AI427" s="151"/>
      <c r="AJ427" s="151"/>
      <c r="AN427" s="240"/>
      <c r="AR427" s="44"/>
      <c r="AS427" s="44"/>
      <c r="AT427" s="44"/>
      <c r="AU427" s="44"/>
      <c r="AV427" s="44"/>
      <c r="AX427" s="67"/>
      <c r="AY427" s="67"/>
      <c r="BA427" s="69"/>
      <c r="BB427" s="69"/>
    </row>
    <row r="428" spans="1:54" s="131" customFormat="1" ht="8.25" customHeight="1">
      <c r="A428" s="215" t="str">
        <f>VLOOKUP(AN428,area_20_l3_2,2)&amp;"・"&amp;VLOOKUP(AN428,area_20_l3_2,4)</f>
        <v>三ツ木・井上</v>
      </c>
      <c r="B428" s="216"/>
      <c r="C428" s="20" t="str">
        <f>F424</f>
        <v>9</v>
      </c>
      <c r="D428" s="21"/>
      <c r="E428" s="22"/>
      <c r="F428" s="219"/>
      <c r="G428" s="220"/>
      <c r="H428" s="221"/>
      <c r="I428" s="20" t="s">
        <v>219</v>
      </c>
      <c r="J428" s="21"/>
      <c r="K428" s="22"/>
      <c r="L428" s="20" t="s">
        <v>57</v>
      </c>
      <c r="M428" s="21"/>
      <c r="N428" s="22"/>
      <c r="O428" s="320"/>
      <c r="P428" s="321"/>
      <c r="Q428" s="322"/>
      <c r="R428" s="231"/>
      <c r="S428" s="102"/>
      <c r="T428" s="149"/>
      <c r="U428" s="149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1"/>
      <c r="AF428" s="151"/>
      <c r="AG428" s="151"/>
      <c r="AH428" s="151"/>
      <c r="AI428" s="151"/>
      <c r="AJ428" s="151"/>
      <c r="AN428" s="234">
        <v>8</v>
      </c>
      <c r="AR428" s="44"/>
      <c r="AS428" s="44"/>
      <c r="AT428" s="44"/>
      <c r="AU428" s="44"/>
      <c r="AV428" s="44"/>
      <c r="AX428" s="67"/>
      <c r="AY428" s="67"/>
      <c r="BA428" s="69"/>
      <c r="BB428" s="69"/>
    </row>
    <row r="429" spans="1:54" s="131" customFormat="1" ht="8.25" customHeight="1">
      <c r="A429" s="217"/>
      <c r="B429" s="218"/>
      <c r="C429" s="23"/>
      <c r="D429" s="5"/>
      <c r="E429" s="24"/>
      <c r="F429" s="222"/>
      <c r="G429" s="223"/>
      <c r="H429" s="224"/>
      <c r="I429" s="23"/>
      <c r="J429" s="5"/>
      <c r="K429" s="24"/>
      <c r="L429" s="23"/>
      <c r="M429" s="5"/>
      <c r="N429" s="24"/>
      <c r="O429" s="323"/>
      <c r="P429" s="324"/>
      <c r="Q429" s="325"/>
      <c r="R429" s="232"/>
      <c r="S429" s="102"/>
      <c r="T429" s="149"/>
      <c r="U429" s="149"/>
      <c r="V429" s="150"/>
      <c r="W429" s="150"/>
      <c r="X429" s="150"/>
      <c r="Y429" s="150"/>
      <c r="Z429" s="150"/>
      <c r="AA429" s="150"/>
      <c r="AB429" s="150"/>
      <c r="AC429" s="150"/>
      <c r="AD429" s="150"/>
      <c r="AE429" s="151"/>
      <c r="AF429" s="151"/>
      <c r="AG429" s="151"/>
      <c r="AH429" s="151"/>
      <c r="AI429" s="151"/>
      <c r="AJ429" s="151"/>
      <c r="AN429" s="235"/>
      <c r="AR429" s="44"/>
      <c r="AS429" s="44"/>
      <c r="AT429" s="44"/>
      <c r="AU429" s="44"/>
      <c r="AV429" s="44"/>
      <c r="AX429" s="67"/>
      <c r="AY429" s="67"/>
      <c r="BA429" s="69"/>
      <c r="BB429" s="69"/>
    </row>
    <row r="430" spans="1:54" s="131" customFormat="1" ht="8.25" customHeight="1">
      <c r="A430" s="258" t="str">
        <f>IF(VLOOKUP(AN430,area_20_l3_2,3)=VLOOKUP(AN430,area_20_l3_2,5),"("&amp;VLOOKUP(AN430,area_20_l3_2,3)&amp;")","("&amp;VLOOKUP(AN430,area_20_l3_2,3)&amp;"・"&amp;VLOOKUP(AN430,area_20_l3_2,5)&amp;")")</f>
        <v>(市立船橋高校)</v>
      </c>
      <c r="B430" s="259"/>
      <c r="C430" s="23"/>
      <c r="D430" s="5"/>
      <c r="E430" s="24"/>
      <c r="F430" s="222"/>
      <c r="G430" s="223"/>
      <c r="H430" s="224"/>
      <c r="I430" s="23"/>
      <c r="J430" s="5"/>
      <c r="K430" s="24"/>
      <c r="L430" s="23"/>
      <c r="M430" s="5"/>
      <c r="N430" s="24"/>
      <c r="O430" s="323"/>
      <c r="P430" s="324"/>
      <c r="Q430" s="325"/>
      <c r="R430" s="232"/>
      <c r="S430" s="102"/>
      <c r="T430" s="149"/>
      <c r="U430" s="149"/>
      <c r="V430" s="150"/>
      <c r="W430" s="150"/>
      <c r="X430" s="150"/>
      <c r="Y430" s="150"/>
      <c r="Z430" s="150"/>
      <c r="AA430" s="150"/>
      <c r="AB430" s="150"/>
      <c r="AC430" s="150"/>
      <c r="AD430" s="150"/>
      <c r="AE430" s="151"/>
      <c r="AF430" s="151"/>
      <c r="AG430" s="151"/>
      <c r="AH430" s="151"/>
      <c r="AI430" s="151"/>
      <c r="AJ430" s="151"/>
      <c r="AN430" s="235">
        <v>8</v>
      </c>
      <c r="AR430" s="44"/>
      <c r="AS430" s="44"/>
      <c r="AT430" s="44"/>
      <c r="AU430" s="44"/>
      <c r="AV430" s="44"/>
      <c r="AX430" s="67"/>
      <c r="AY430" s="67"/>
      <c r="BA430" s="69"/>
      <c r="BB430" s="69"/>
    </row>
    <row r="431" spans="1:54" s="131" customFormat="1" ht="8.25" customHeight="1">
      <c r="A431" s="260"/>
      <c r="B431" s="261"/>
      <c r="C431" s="25"/>
      <c r="D431" s="26"/>
      <c r="E431" s="27"/>
      <c r="F431" s="262"/>
      <c r="G431" s="263"/>
      <c r="H431" s="264"/>
      <c r="I431" s="25"/>
      <c r="J431" s="26"/>
      <c r="K431" s="27"/>
      <c r="L431" s="25"/>
      <c r="M431" s="26"/>
      <c r="N431" s="27"/>
      <c r="O431" s="329"/>
      <c r="P431" s="330"/>
      <c r="Q431" s="331"/>
      <c r="R431" s="286"/>
      <c r="S431" s="102"/>
      <c r="T431" s="149"/>
      <c r="U431" s="149"/>
      <c r="V431" s="150"/>
      <c r="W431" s="150"/>
      <c r="X431" s="150"/>
      <c r="Y431" s="150"/>
      <c r="Z431" s="150"/>
      <c r="AA431" s="150"/>
      <c r="AB431" s="150"/>
      <c r="AC431" s="150"/>
      <c r="AD431" s="150"/>
      <c r="AE431" s="151"/>
      <c r="AF431" s="151"/>
      <c r="AG431" s="151"/>
      <c r="AH431" s="151"/>
      <c r="AI431" s="151"/>
      <c r="AJ431" s="151"/>
      <c r="AN431" s="240"/>
      <c r="AR431" s="44"/>
      <c r="AS431" s="44"/>
      <c r="AT431" s="44"/>
      <c r="AU431" s="44"/>
      <c r="AV431" s="44"/>
      <c r="AX431" s="67"/>
      <c r="AY431" s="67"/>
      <c r="BA431" s="69"/>
      <c r="BB431" s="69"/>
    </row>
    <row r="432" spans="1:54" s="131" customFormat="1" ht="8.25" customHeight="1">
      <c r="A432" s="215" t="str">
        <f>VLOOKUP(AN432,area_20_l3_2,2)&amp;"・"&amp;VLOOKUP(AN432,area_20_l3_2,4)</f>
        <v>長谷川・梶本</v>
      </c>
      <c r="B432" s="216"/>
      <c r="C432" s="20" t="str">
        <f>I424</f>
        <v>19</v>
      </c>
      <c r="D432" s="21"/>
      <c r="E432" s="22"/>
      <c r="F432" s="20" t="str">
        <f>I428</f>
        <v>30</v>
      </c>
      <c r="G432" s="21"/>
      <c r="H432" s="22"/>
      <c r="I432" s="219"/>
      <c r="J432" s="220"/>
      <c r="K432" s="221"/>
      <c r="L432" s="20" t="s">
        <v>53</v>
      </c>
      <c r="M432" s="21"/>
      <c r="N432" s="22"/>
      <c r="O432" s="320"/>
      <c r="P432" s="321"/>
      <c r="Q432" s="322"/>
      <c r="R432" s="231"/>
      <c r="S432" s="102"/>
      <c r="T432" s="149"/>
      <c r="U432" s="149"/>
      <c r="V432" s="150"/>
      <c r="W432" s="150"/>
      <c r="X432" s="150"/>
      <c r="Y432" s="150"/>
      <c r="Z432" s="150"/>
      <c r="AA432" s="150"/>
      <c r="AB432" s="150"/>
      <c r="AC432" s="150"/>
      <c r="AD432" s="150"/>
      <c r="AE432" s="151"/>
      <c r="AF432" s="151"/>
      <c r="AG432" s="151"/>
      <c r="AH432" s="151"/>
      <c r="AI432" s="151"/>
      <c r="AJ432" s="151"/>
      <c r="AN432" s="235">
        <v>7</v>
      </c>
      <c r="AR432" s="44"/>
      <c r="AS432" s="44"/>
      <c r="AT432" s="44"/>
      <c r="AU432" s="44"/>
      <c r="AV432" s="44"/>
      <c r="AX432" s="67"/>
      <c r="AY432" s="67"/>
      <c r="BA432" s="69"/>
      <c r="BB432" s="69"/>
    </row>
    <row r="433" spans="1:56" s="131" customFormat="1" ht="8.25" customHeight="1">
      <c r="A433" s="217"/>
      <c r="B433" s="218"/>
      <c r="C433" s="23"/>
      <c r="D433" s="5"/>
      <c r="E433" s="24"/>
      <c r="F433" s="23"/>
      <c r="G433" s="5"/>
      <c r="H433" s="24"/>
      <c r="I433" s="222"/>
      <c r="J433" s="223"/>
      <c r="K433" s="224"/>
      <c r="L433" s="23"/>
      <c r="M433" s="5"/>
      <c r="N433" s="24"/>
      <c r="O433" s="323"/>
      <c r="P433" s="324"/>
      <c r="Q433" s="325"/>
      <c r="R433" s="232"/>
      <c r="S433" s="102"/>
      <c r="T433" s="149"/>
      <c r="U433" s="149"/>
      <c r="V433" s="150"/>
      <c r="W433" s="150"/>
      <c r="X433" s="150"/>
      <c r="Y433" s="150"/>
      <c r="Z433" s="150"/>
      <c r="AA433" s="150"/>
      <c r="AB433" s="150"/>
      <c r="AC433" s="150"/>
      <c r="AD433" s="150"/>
      <c r="AE433" s="151"/>
      <c r="AF433" s="151"/>
      <c r="AG433" s="151"/>
      <c r="AH433" s="151"/>
      <c r="AI433" s="151"/>
      <c r="AJ433" s="151"/>
      <c r="AN433" s="235"/>
      <c r="AR433" s="44"/>
      <c r="AS433" s="44"/>
      <c r="AT433" s="44"/>
      <c r="AU433" s="44"/>
      <c r="AV433" s="44"/>
      <c r="AX433" s="67"/>
      <c r="AY433" s="67"/>
      <c r="BA433" s="69"/>
      <c r="BB433" s="69"/>
    </row>
    <row r="434" spans="1:56" s="131" customFormat="1" ht="8.25" customHeight="1">
      <c r="A434" s="236" t="str">
        <f>IF(VLOOKUP(AN434,area_20_l3_2,3)=VLOOKUP(AN434,area_20_l3_2,5),"("&amp;VLOOKUP(AN434,area_20_l3_2,3)&amp;")","("&amp;VLOOKUP(AN434,area_20_l3_2,3)&amp;"・"&amp;VLOOKUP(AN434,area_20_l3_2,5)&amp;")")</f>
        <v>(アカシア・NBS)</v>
      </c>
      <c r="B434" s="237"/>
      <c r="C434" s="23"/>
      <c r="D434" s="5"/>
      <c r="E434" s="24"/>
      <c r="F434" s="23"/>
      <c r="G434" s="5"/>
      <c r="H434" s="24"/>
      <c r="I434" s="222"/>
      <c r="J434" s="223"/>
      <c r="K434" s="224"/>
      <c r="L434" s="23"/>
      <c r="M434" s="5"/>
      <c r="N434" s="24"/>
      <c r="O434" s="323"/>
      <c r="P434" s="324"/>
      <c r="Q434" s="325"/>
      <c r="R434" s="232"/>
      <c r="S434" s="102"/>
      <c r="T434" s="149"/>
      <c r="U434" s="149"/>
      <c r="V434" s="150"/>
      <c r="W434" s="150"/>
      <c r="X434" s="150"/>
      <c r="Y434" s="150"/>
      <c r="Z434" s="150"/>
      <c r="AA434" s="150"/>
      <c r="AB434" s="150"/>
      <c r="AC434" s="150"/>
      <c r="AD434" s="150"/>
      <c r="AE434" s="151"/>
      <c r="AF434" s="151"/>
      <c r="AG434" s="151"/>
      <c r="AH434" s="151"/>
      <c r="AI434" s="151"/>
      <c r="AJ434" s="151"/>
      <c r="AN434" s="235">
        <v>7</v>
      </c>
      <c r="AR434" s="44"/>
      <c r="AS434" s="44"/>
      <c r="AT434" s="44"/>
      <c r="AU434" s="44"/>
      <c r="AV434" s="44"/>
      <c r="AX434" s="67"/>
      <c r="AY434" s="67"/>
      <c r="BA434" s="69"/>
      <c r="BB434" s="69"/>
    </row>
    <row r="435" spans="1:56" s="131" customFormat="1" ht="8.25" customHeight="1">
      <c r="A435" s="265"/>
      <c r="B435" s="237"/>
      <c r="C435" s="23"/>
      <c r="D435" s="26"/>
      <c r="E435" s="24"/>
      <c r="F435" s="23"/>
      <c r="G435" s="26"/>
      <c r="H435" s="24"/>
      <c r="I435" s="262"/>
      <c r="J435" s="263"/>
      <c r="K435" s="264"/>
      <c r="L435" s="23"/>
      <c r="M435" s="26"/>
      <c r="N435" s="24"/>
      <c r="O435" s="329"/>
      <c r="P435" s="330"/>
      <c r="Q435" s="331"/>
      <c r="R435" s="232"/>
      <c r="S435" s="102"/>
      <c r="T435" s="149"/>
      <c r="U435" s="149"/>
      <c r="V435" s="150"/>
      <c r="W435" s="150"/>
      <c r="X435" s="150"/>
      <c r="Y435" s="150"/>
      <c r="Z435" s="150"/>
      <c r="AA435" s="150"/>
      <c r="AB435" s="150"/>
      <c r="AC435" s="150"/>
      <c r="AD435" s="150"/>
      <c r="AE435" s="151"/>
      <c r="AF435" s="151"/>
      <c r="AG435" s="151"/>
      <c r="AH435" s="151"/>
      <c r="AI435" s="151"/>
      <c r="AJ435" s="151"/>
      <c r="AN435" s="240"/>
      <c r="AR435" s="44"/>
      <c r="AS435" s="44"/>
      <c r="AT435" s="44"/>
      <c r="AU435" s="44"/>
      <c r="AV435" s="44"/>
      <c r="AX435" s="67"/>
      <c r="AY435" s="67"/>
      <c r="BA435" s="69"/>
      <c r="BB435" s="69"/>
    </row>
    <row r="436" spans="1:56" s="131" customFormat="1" ht="8.25" customHeight="1">
      <c r="A436" s="215" t="str">
        <f>VLOOKUP(AN436,area_20_l3_2,2)&amp;"・"&amp;VLOOKUP(AN436,area_20_l3_2,4)</f>
        <v>今井・堀江</v>
      </c>
      <c r="B436" s="216"/>
      <c r="C436" s="20" t="str">
        <f>L424</f>
        <v>29</v>
      </c>
      <c r="D436" s="21"/>
      <c r="E436" s="22"/>
      <c r="F436" s="20" t="str">
        <f>L428</f>
        <v>20</v>
      </c>
      <c r="G436" s="21"/>
      <c r="H436" s="22"/>
      <c r="I436" s="20" t="str">
        <f>L432</f>
        <v>10</v>
      </c>
      <c r="J436" s="21"/>
      <c r="K436" s="22"/>
      <c r="L436" s="219"/>
      <c r="M436" s="220"/>
      <c r="N436" s="221"/>
      <c r="O436" s="320"/>
      <c r="P436" s="321"/>
      <c r="Q436" s="322"/>
      <c r="R436" s="231"/>
      <c r="S436" s="102"/>
      <c r="T436" s="135"/>
      <c r="U436" s="135"/>
      <c r="V436" s="5"/>
      <c r="W436" s="5"/>
      <c r="X436" s="5"/>
      <c r="Y436" s="5"/>
      <c r="Z436" s="5"/>
      <c r="AA436" s="5"/>
      <c r="AB436" s="133"/>
      <c r="AC436" s="133"/>
      <c r="AD436" s="133"/>
      <c r="AE436" s="134"/>
      <c r="AF436" s="134"/>
      <c r="AG436" s="134"/>
      <c r="AH436" s="134"/>
      <c r="AI436" s="134"/>
      <c r="AJ436" s="134"/>
      <c r="AN436" s="235">
        <v>6</v>
      </c>
      <c r="AR436" s="44"/>
      <c r="AS436" s="44"/>
      <c r="AT436" s="44"/>
      <c r="AU436" s="44"/>
      <c r="AV436" s="44"/>
      <c r="AX436" s="67"/>
      <c r="AY436" s="67"/>
      <c r="BA436" s="69"/>
      <c r="BB436" s="69"/>
    </row>
    <row r="437" spans="1:56" s="131" customFormat="1" ht="8.25" customHeight="1">
      <c r="A437" s="217"/>
      <c r="B437" s="218"/>
      <c r="C437" s="23"/>
      <c r="D437" s="5"/>
      <c r="E437" s="24"/>
      <c r="F437" s="23"/>
      <c r="G437" s="5"/>
      <c r="H437" s="24"/>
      <c r="I437" s="23"/>
      <c r="J437" s="5"/>
      <c r="K437" s="24"/>
      <c r="L437" s="222"/>
      <c r="M437" s="223"/>
      <c r="N437" s="224"/>
      <c r="O437" s="323"/>
      <c r="P437" s="324"/>
      <c r="Q437" s="325"/>
      <c r="R437" s="232"/>
      <c r="S437" s="102"/>
      <c r="T437" s="135"/>
      <c r="U437" s="135"/>
      <c r="V437" s="5"/>
      <c r="W437" s="5"/>
      <c r="X437" s="5"/>
      <c r="Y437" s="5"/>
      <c r="Z437" s="5"/>
      <c r="AA437" s="5"/>
      <c r="AB437" s="133"/>
      <c r="AC437" s="133"/>
      <c r="AD437" s="133"/>
      <c r="AE437" s="134"/>
      <c r="AF437" s="134"/>
      <c r="AG437" s="134"/>
      <c r="AH437" s="134"/>
      <c r="AI437" s="134"/>
      <c r="AJ437" s="134"/>
      <c r="AN437" s="235"/>
      <c r="AR437" s="44"/>
      <c r="AS437" s="44"/>
      <c r="AT437" s="44"/>
      <c r="AU437" s="44"/>
      <c r="AV437" s="44"/>
      <c r="AX437" s="67"/>
      <c r="AY437" s="67"/>
      <c r="BA437" s="69"/>
      <c r="BB437" s="69"/>
    </row>
    <row r="438" spans="1:56" s="131" customFormat="1" ht="8.25" customHeight="1">
      <c r="A438" s="236" t="str">
        <f>IF(VLOOKUP(AN438,area_20_l3_2,3)=VLOOKUP(AN438,area_20_l3_2,5),"("&amp;VLOOKUP(AN438,area_20_l3_2,3)&amp;")","("&amp;VLOOKUP(AN438,area_20_l3_2,3)&amp;"・"&amp;VLOOKUP(AN438,area_20_l3_2,5)&amp;")")</f>
        <v>(おゆみ野クラブ・一般)</v>
      </c>
      <c r="B438" s="237"/>
      <c r="C438" s="23"/>
      <c r="D438" s="5"/>
      <c r="E438" s="24"/>
      <c r="F438" s="23"/>
      <c r="G438" s="5"/>
      <c r="H438" s="24"/>
      <c r="I438" s="23"/>
      <c r="J438" s="5"/>
      <c r="K438" s="24"/>
      <c r="L438" s="222"/>
      <c r="M438" s="223"/>
      <c r="N438" s="224"/>
      <c r="O438" s="323"/>
      <c r="P438" s="324"/>
      <c r="Q438" s="325"/>
      <c r="R438" s="232"/>
      <c r="S438" s="102"/>
      <c r="T438" s="135"/>
      <c r="U438" s="135"/>
      <c r="V438" s="5"/>
      <c r="W438" s="5"/>
      <c r="X438" s="5"/>
      <c r="Y438" s="5"/>
      <c r="Z438" s="5"/>
      <c r="AA438" s="5"/>
      <c r="AB438" s="133"/>
      <c r="AC438" s="133"/>
      <c r="AD438" s="133"/>
      <c r="AE438" s="134"/>
      <c r="AF438" s="134"/>
      <c r="AG438" s="134"/>
      <c r="AH438" s="134"/>
      <c r="AI438" s="134"/>
      <c r="AJ438" s="134"/>
      <c r="AN438" s="235">
        <v>6</v>
      </c>
      <c r="AR438" s="44"/>
      <c r="AS438" s="44"/>
      <c r="AT438" s="44"/>
      <c r="AU438" s="44"/>
      <c r="AV438" s="44"/>
      <c r="AX438" s="67"/>
      <c r="AY438" s="67"/>
      <c r="BA438" s="69"/>
      <c r="BB438" s="69"/>
    </row>
    <row r="439" spans="1:56" s="131" customFormat="1" ht="8.25" customHeight="1" thickBot="1">
      <c r="A439" s="238"/>
      <c r="B439" s="239"/>
      <c r="C439" s="28"/>
      <c r="D439" s="29"/>
      <c r="E439" s="30"/>
      <c r="F439" s="28"/>
      <c r="G439" s="29"/>
      <c r="H439" s="30"/>
      <c r="I439" s="28"/>
      <c r="J439" s="29"/>
      <c r="K439" s="30"/>
      <c r="L439" s="225"/>
      <c r="M439" s="226"/>
      <c r="N439" s="227"/>
      <c r="O439" s="326"/>
      <c r="P439" s="327"/>
      <c r="Q439" s="328"/>
      <c r="R439" s="233"/>
      <c r="S439" s="102"/>
      <c r="T439" s="135"/>
      <c r="U439" s="135"/>
      <c r="V439" s="5"/>
      <c r="W439" s="5"/>
      <c r="X439" s="5"/>
      <c r="Y439" s="5"/>
      <c r="Z439" s="5"/>
      <c r="AA439" s="5"/>
      <c r="AB439" s="133"/>
      <c r="AC439" s="133"/>
      <c r="AD439" s="133"/>
      <c r="AE439" s="134"/>
      <c r="AF439" s="134"/>
      <c r="AG439" s="134"/>
      <c r="AH439" s="134"/>
      <c r="AI439" s="134"/>
      <c r="AJ439" s="134"/>
      <c r="AN439" s="240"/>
      <c r="AR439" s="44"/>
      <c r="AS439" s="44"/>
      <c r="AT439" s="44"/>
      <c r="AU439" s="44"/>
      <c r="AV439" s="44"/>
      <c r="AX439" s="67"/>
      <c r="AY439" s="67"/>
      <c r="BA439" s="69"/>
      <c r="BB439" s="69"/>
    </row>
    <row r="440" spans="1:56" s="131" customFormat="1" ht="8.25" customHeight="1">
      <c r="A440" s="178"/>
      <c r="B440" s="178"/>
      <c r="C440" s="179"/>
      <c r="D440" s="179"/>
      <c r="E440" s="179"/>
      <c r="F440" s="179"/>
      <c r="G440" s="179"/>
      <c r="H440" s="179"/>
      <c r="I440" s="179"/>
      <c r="J440" s="179"/>
      <c r="K440" s="179"/>
      <c r="L440" s="180"/>
      <c r="M440" s="180"/>
      <c r="N440" s="180"/>
      <c r="O440" s="180"/>
      <c r="P440" s="180"/>
      <c r="Q440" s="180"/>
      <c r="R440" s="181"/>
      <c r="S440" s="102"/>
      <c r="T440" s="135"/>
      <c r="U440" s="135"/>
      <c r="V440" s="5"/>
      <c r="W440" s="5"/>
      <c r="X440" s="5"/>
      <c r="Y440" s="5"/>
      <c r="Z440" s="5"/>
      <c r="AA440" s="5"/>
      <c r="AB440" s="133"/>
      <c r="AC440" s="133"/>
      <c r="AD440" s="133"/>
      <c r="AE440" s="134"/>
      <c r="AF440" s="134"/>
      <c r="AG440" s="134"/>
      <c r="AH440" s="134"/>
      <c r="AI440" s="134"/>
      <c r="AJ440" s="134"/>
      <c r="AN440" s="106"/>
      <c r="AR440" s="44"/>
      <c r="AS440" s="44"/>
      <c r="AT440" s="44"/>
      <c r="AU440" s="44"/>
      <c r="AV440" s="44"/>
      <c r="AX440" s="67"/>
      <c r="AY440" s="67"/>
      <c r="BA440" s="69"/>
      <c r="BB440" s="69"/>
    </row>
    <row r="441" spans="1:56" s="131" customFormat="1" ht="8.25" customHeight="1">
      <c r="A441" s="241" t="s">
        <v>29</v>
      </c>
      <c r="B441" s="241"/>
      <c r="C441" s="241"/>
      <c r="D441" s="241"/>
      <c r="E441" s="241"/>
      <c r="F441" s="241"/>
      <c r="G441" s="241"/>
      <c r="H441" s="241"/>
      <c r="I441" s="241"/>
      <c r="J441" s="241"/>
      <c r="K441" s="241"/>
      <c r="L441" s="126"/>
      <c r="M441" s="126"/>
      <c r="N441" s="126"/>
      <c r="O441" s="126"/>
      <c r="P441" s="126"/>
      <c r="Q441" s="126"/>
      <c r="R441" s="126"/>
      <c r="S441" s="102"/>
      <c r="T441" s="105"/>
      <c r="U441" s="105"/>
      <c r="V441" s="105"/>
      <c r="W441" s="105"/>
      <c r="X441" s="105"/>
      <c r="Y441" s="105"/>
      <c r="Z441" s="105"/>
      <c r="AA441" s="105"/>
      <c r="AB441" s="139"/>
      <c r="AC441" s="139"/>
      <c r="AD441" s="139"/>
      <c r="AE441" s="139"/>
      <c r="AF441" s="139"/>
      <c r="AG441" s="139"/>
      <c r="AH441" s="139"/>
      <c r="AI441" s="139"/>
      <c r="AJ441" s="139"/>
      <c r="AK441" s="139"/>
      <c r="AL441" s="126"/>
      <c r="AR441" s="44"/>
      <c r="AS441" s="44"/>
      <c r="AT441" s="44"/>
      <c r="AU441" s="44"/>
      <c r="AV441" s="44"/>
      <c r="AX441" s="67"/>
      <c r="AY441" s="67"/>
      <c r="BA441" s="69"/>
      <c r="BB441" s="69"/>
    </row>
    <row r="442" spans="1:56" s="131" customFormat="1" ht="8.25" customHeight="1">
      <c r="A442" s="241"/>
      <c r="B442" s="241"/>
      <c r="C442" s="241"/>
      <c r="D442" s="241"/>
      <c r="E442" s="241"/>
      <c r="F442" s="241"/>
      <c r="G442" s="241"/>
      <c r="H442" s="241"/>
      <c r="I442" s="241"/>
      <c r="J442" s="241"/>
      <c r="K442" s="241"/>
      <c r="L442" s="126"/>
      <c r="M442" s="126"/>
      <c r="N442" s="126"/>
      <c r="O442" s="126"/>
      <c r="P442" s="126"/>
      <c r="Q442" s="126"/>
      <c r="R442" s="126"/>
      <c r="S442" s="102"/>
      <c r="T442" s="105"/>
      <c r="U442" s="105"/>
      <c r="V442" s="105"/>
      <c r="W442" s="105"/>
      <c r="X442" s="105"/>
      <c r="Y442" s="105"/>
      <c r="Z442" s="105"/>
      <c r="AA442" s="105"/>
      <c r="AB442" s="139"/>
      <c r="AC442" s="139"/>
      <c r="AD442" s="139"/>
      <c r="AE442" s="139"/>
      <c r="AF442" s="139"/>
      <c r="AG442" s="139"/>
      <c r="AH442" s="139"/>
      <c r="AI442" s="139"/>
      <c r="AJ442" s="139"/>
      <c r="AK442" s="139"/>
      <c r="AL442" s="126"/>
      <c r="AR442" s="44"/>
      <c r="AS442" s="44"/>
      <c r="AT442" s="44"/>
      <c r="AU442" s="44"/>
      <c r="AV442" s="44"/>
      <c r="AX442" s="67"/>
      <c r="AY442" s="67"/>
      <c r="BA442" s="69"/>
      <c r="BB442" s="69"/>
    </row>
    <row r="443" spans="1:56" s="131" customFormat="1" ht="8.25" customHeight="1">
      <c r="A443" s="241"/>
      <c r="B443" s="241"/>
      <c r="C443" s="241"/>
      <c r="D443" s="241"/>
      <c r="E443" s="241"/>
      <c r="F443" s="241"/>
      <c r="G443" s="241"/>
      <c r="H443" s="241"/>
      <c r="I443" s="241"/>
      <c r="J443" s="241"/>
      <c r="K443" s="241"/>
      <c r="L443" s="126"/>
      <c r="M443" s="126"/>
      <c r="N443" s="126"/>
      <c r="O443" s="126"/>
      <c r="P443" s="126"/>
      <c r="Q443" s="126"/>
      <c r="R443" s="126"/>
      <c r="S443" s="102"/>
      <c r="T443" s="105"/>
      <c r="U443" s="105"/>
      <c r="V443" s="105"/>
      <c r="W443" s="105"/>
      <c r="X443" s="105"/>
      <c r="Y443" s="105"/>
      <c r="Z443" s="105"/>
      <c r="AA443" s="105"/>
      <c r="AB443" s="139"/>
      <c r="AC443" s="139"/>
      <c r="AD443" s="139"/>
      <c r="AE443" s="139"/>
      <c r="AF443" s="139"/>
      <c r="AG443" s="139"/>
      <c r="AH443" s="139"/>
      <c r="AI443" s="139"/>
      <c r="AJ443" s="139"/>
      <c r="AK443" s="139"/>
      <c r="AL443" s="126"/>
      <c r="AR443" s="44"/>
      <c r="AS443" s="44"/>
      <c r="AT443" s="44"/>
      <c r="AU443" s="44"/>
      <c r="AV443" s="44"/>
      <c r="AX443" s="67"/>
      <c r="AY443" s="67"/>
      <c r="BA443" s="69"/>
      <c r="BB443" s="69"/>
    </row>
    <row r="444" spans="1:56" s="131" customFormat="1" ht="8.25" customHeight="1">
      <c r="AR444" s="44"/>
      <c r="AS444" s="44"/>
      <c r="AT444" s="44"/>
      <c r="AU444" s="44"/>
      <c r="AV444" s="44"/>
      <c r="AX444" s="67"/>
      <c r="AY444" s="67"/>
      <c r="BA444" s="69"/>
      <c r="BB444" s="69"/>
    </row>
    <row r="445" spans="1:56" s="131" customFormat="1" ht="8.25" customHeight="1">
      <c r="A445" s="63"/>
      <c r="B445" s="63"/>
      <c r="C445" s="137"/>
      <c r="D445" s="137"/>
      <c r="E445" s="137"/>
      <c r="F445" s="137"/>
      <c r="G445" s="137"/>
      <c r="H445" s="137"/>
      <c r="I445" s="40"/>
      <c r="J445" s="40"/>
      <c r="K445" s="40"/>
      <c r="L445" s="32"/>
      <c r="M445" s="32"/>
      <c r="N445" s="32"/>
      <c r="O445" s="112"/>
      <c r="P445" s="112"/>
      <c r="Q445" s="108"/>
      <c r="T445" s="137"/>
      <c r="U445" s="137"/>
      <c r="AK445" s="139"/>
      <c r="AL445" s="139"/>
      <c r="AR445" s="153"/>
      <c r="AS445" s="153"/>
      <c r="AT445" s="153"/>
      <c r="AU445" s="153"/>
      <c r="AV445" s="44"/>
      <c r="AX445" s="67"/>
      <c r="AY445" s="67"/>
      <c r="AZ445" s="137"/>
      <c r="BA445" s="154"/>
      <c r="BB445" s="69"/>
      <c r="BC445" s="139"/>
      <c r="BD445" s="139"/>
    </row>
    <row r="446" spans="1:56" s="131" customFormat="1" ht="8.25" customHeight="1">
      <c r="A446" s="243" t="s">
        <v>217</v>
      </c>
      <c r="B446" s="34"/>
      <c r="C446" s="155"/>
      <c r="D446" s="155"/>
      <c r="E446" s="155"/>
      <c r="F446" s="155"/>
      <c r="G446" s="155"/>
      <c r="H446" s="155"/>
      <c r="I446" s="105"/>
      <c r="J446" s="105"/>
      <c r="K446" s="105"/>
      <c r="L446" s="32"/>
      <c r="M446" s="32"/>
      <c r="N446" s="32"/>
      <c r="O446" s="112"/>
      <c r="P446" s="112"/>
      <c r="Q446" s="112"/>
      <c r="R446" s="246" t="s">
        <v>239</v>
      </c>
      <c r="AR446" s="44"/>
      <c r="AS446" s="44"/>
      <c r="AT446" s="44"/>
      <c r="AU446" s="44"/>
      <c r="AV446" s="44"/>
      <c r="AX446" s="67"/>
      <c r="AY446" s="67"/>
      <c r="BA446" s="69"/>
      <c r="BB446" s="69"/>
    </row>
    <row r="447" spans="1:56" s="131" customFormat="1" ht="8.25" customHeight="1">
      <c r="A447" s="243"/>
      <c r="B447" s="156"/>
      <c r="C447" s="157"/>
      <c r="D447" s="157"/>
      <c r="E447" s="158"/>
      <c r="F447" s="183"/>
      <c r="G447" s="184"/>
      <c r="H447" s="254">
        <v>34</v>
      </c>
      <c r="I447" s="254"/>
      <c r="J447" s="184"/>
      <c r="K447" s="185"/>
      <c r="L447" s="36"/>
      <c r="M447" s="33"/>
      <c r="N447" s="33"/>
      <c r="O447" s="182"/>
      <c r="P447" s="182"/>
      <c r="Q447" s="182"/>
      <c r="R447" s="246"/>
      <c r="T447" s="139"/>
      <c r="U447" s="139"/>
      <c r="V447" s="139"/>
      <c r="W447" s="139"/>
      <c r="X447" s="139"/>
      <c r="Y447" s="102"/>
      <c r="Z447" s="102"/>
      <c r="AA447" s="102"/>
      <c r="AR447" s="44"/>
      <c r="AS447" s="44"/>
      <c r="AT447" s="44"/>
      <c r="AU447" s="44"/>
      <c r="AV447" s="44"/>
      <c r="AX447" s="67"/>
      <c r="AY447" s="67"/>
      <c r="BA447" s="69"/>
      <c r="BB447" s="69"/>
    </row>
    <row r="448" spans="1:56" s="131" customFormat="1" ht="8.25" customHeight="1">
      <c r="A448" s="139"/>
      <c r="E448" s="160"/>
      <c r="F448" s="183"/>
      <c r="G448" s="184"/>
      <c r="H448" s="254"/>
      <c r="I448" s="254"/>
      <c r="J448" s="184"/>
      <c r="K448" s="185"/>
      <c r="L448" s="161"/>
      <c r="M448" s="137"/>
      <c r="N448" s="137"/>
      <c r="O448" s="192"/>
      <c r="P448" s="192"/>
      <c r="Q448" s="193"/>
      <c r="R448" s="246"/>
      <c r="T448" s="32"/>
      <c r="U448" s="139"/>
      <c r="V448" s="139"/>
      <c r="W448" s="139"/>
      <c r="X448" s="139"/>
      <c r="Y448" s="139"/>
      <c r="Z448" s="139"/>
      <c r="AA448" s="139"/>
      <c r="AR448" s="44"/>
      <c r="AS448" s="44"/>
      <c r="AT448" s="44"/>
      <c r="AU448" s="44"/>
      <c r="AV448" s="44"/>
      <c r="AX448" s="67"/>
      <c r="AY448" s="67"/>
      <c r="BA448" s="69"/>
      <c r="BB448" s="69"/>
    </row>
    <row r="449" spans="1:56" s="131" customFormat="1" ht="8.25" customHeight="1">
      <c r="B449" s="34"/>
      <c r="C449" s="105"/>
      <c r="D449" s="105"/>
      <c r="E449" s="163"/>
      <c r="F449" s="32"/>
      <c r="G449" s="32"/>
      <c r="H449" s="32"/>
      <c r="I449" s="164"/>
      <c r="J449" s="105"/>
      <c r="K449" s="105"/>
      <c r="L449" s="165"/>
      <c r="R449" s="246"/>
      <c r="T449" s="32"/>
      <c r="U449" s="102"/>
      <c r="V449" s="102"/>
      <c r="W449" s="102"/>
      <c r="X449" s="102"/>
      <c r="Y449" s="139"/>
      <c r="Z449" s="139"/>
      <c r="AA449" s="139"/>
      <c r="AR449" s="44"/>
      <c r="AS449" s="44"/>
      <c r="AT449" s="44"/>
      <c r="AU449" s="44"/>
      <c r="AV449" s="44"/>
      <c r="AX449" s="67"/>
      <c r="AY449" s="67"/>
      <c r="BA449" s="69"/>
      <c r="BB449" s="69"/>
    </row>
    <row r="450" spans="1:56" s="131" customFormat="1" ht="8.25" customHeight="1">
      <c r="A450" s="139"/>
      <c r="B450" s="34"/>
      <c r="C450" s="188"/>
      <c r="D450" s="250" t="s">
        <v>265</v>
      </c>
      <c r="E450" s="251"/>
      <c r="F450" s="172"/>
      <c r="G450" s="166"/>
      <c r="H450" s="166"/>
      <c r="I450" s="37"/>
      <c r="J450" s="38"/>
      <c r="K450" s="167"/>
      <c r="L450" s="252">
        <v>32</v>
      </c>
      <c r="M450" s="253"/>
      <c r="N450" s="168"/>
      <c r="O450" s="168"/>
      <c r="P450" s="168"/>
      <c r="R450" s="139"/>
      <c r="T450" s="123"/>
      <c r="U450" s="116"/>
      <c r="V450" s="109"/>
      <c r="W450" s="109"/>
      <c r="X450" s="109"/>
      <c r="Y450" s="106"/>
      <c r="Z450" s="106"/>
      <c r="AA450" s="106"/>
      <c r="AR450" s="44"/>
      <c r="AS450" s="44"/>
      <c r="AT450" s="44"/>
      <c r="AU450" s="44"/>
      <c r="AV450" s="44"/>
      <c r="AX450" s="67"/>
      <c r="AY450" s="67"/>
      <c r="BA450" s="69"/>
      <c r="BB450" s="69"/>
    </row>
    <row r="451" spans="1:56" s="131" customFormat="1" ht="8.25" customHeight="1">
      <c r="A451" s="139"/>
      <c r="B451" s="34"/>
      <c r="C451" s="188"/>
      <c r="D451" s="250"/>
      <c r="E451" s="251"/>
      <c r="F451" s="117"/>
      <c r="G451" s="117"/>
      <c r="H451" s="117"/>
      <c r="L451" s="252"/>
      <c r="M451" s="253"/>
      <c r="N451" s="168"/>
      <c r="O451" s="168"/>
      <c r="P451" s="168"/>
      <c r="R451" s="139"/>
      <c r="T451" s="123"/>
      <c r="U451" s="116"/>
      <c r="V451" s="109"/>
      <c r="W451" s="109"/>
      <c r="X451" s="109"/>
      <c r="Y451" s="106"/>
      <c r="Z451" s="106"/>
      <c r="AA451" s="106"/>
      <c r="AR451" s="44"/>
      <c r="AS451" s="44"/>
      <c r="AT451" s="44"/>
      <c r="AU451" s="44"/>
      <c r="AV451" s="44"/>
      <c r="AX451" s="67"/>
      <c r="AY451" s="67"/>
      <c r="BA451" s="69"/>
      <c r="BB451" s="69"/>
    </row>
    <row r="452" spans="1:56" s="131" customFormat="1" ht="8.25" customHeight="1">
      <c r="A452" s="242" t="s">
        <v>263</v>
      </c>
      <c r="B452" s="34"/>
      <c r="C452" s="188"/>
      <c r="D452" s="188"/>
      <c r="E452" s="189"/>
      <c r="F452" s="117"/>
      <c r="G452" s="117"/>
      <c r="H452" s="117"/>
      <c r="L452" s="190"/>
      <c r="M452" s="175"/>
      <c r="N452" s="168"/>
      <c r="O452" s="168"/>
      <c r="P452" s="168"/>
      <c r="R452" s="139"/>
      <c r="T452" s="123"/>
      <c r="U452" s="116"/>
      <c r="V452" s="109"/>
      <c r="W452" s="109"/>
      <c r="X452" s="109"/>
      <c r="Y452" s="106"/>
      <c r="Z452" s="106"/>
      <c r="AA452" s="106"/>
      <c r="AR452" s="44"/>
      <c r="AS452" s="44"/>
      <c r="AT452" s="44"/>
      <c r="AU452" s="44"/>
      <c r="AV452" s="44"/>
      <c r="AX452" s="67"/>
      <c r="AY452" s="67"/>
      <c r="BA452" s="69"/>
      <c r="BB452" s="69"/>
    </row>
    <row r="453" spans="1:56" s="131" customFormat="1" ht="8.25" customHeight="1">
      <c r="A453" s="243"/>
      <c r="B453" s="127"/>
      <c r="C453" s="106"/>
      <c r="E453" s="160"/>
      <c r="F453" s="42"/>
      <c r="G453" s="42"/>
      <c r="H453" s="42"/>
      <c r="L453" s="165"/>
      <c r="R453" s="139"/>
      <c r="T453" s="123"/>
      <c r="U453" s="112"/>
      <c r="V453" s="112"/>
      <c r="W453" s="112"/>
      <c r="X453" s="112"/>
      <c r="Y453" s="106"/>
      <c r="Z453" s="106"/>
      <c r="AA453" s="106"/>
      <c r="AR453" s="44"/>
      <c r="AS453" s="44"/>
      <c r="AT453" s="44"/>
      <c r="AU453" s="44"/>
      <c r="AV453" s="44"/>
      <c r="AX453" s="67"/>
      <c r="AY453" s="67"/>
      <c r="BA453" s="69"/>
      <c r="BB453" s="69"/>
    </row>
    <row r="454" spans="1:56" s="131" customFormat="1" ht="8.25" customHeight="1">
      <c r="A454" s="256"/>
      <c r="B454" s="257">
        <v>31</v>
      </c>
      <c r="C454" s="129"/>
      <c r="D454" s="129"/>
      <c r="E454" s="130"/>
      <c r="L454" s="172"/>
      <c r="M454" s="166"/>
      <c r="N454" s="166"/>
      <c r="O454" s="166"/>
      <c r="P454" s="166"/>
      <c r="Q454" s="129"/>
      <c r="R454" s="243" t="s">
        <v>240</v>
      </c>
      <c r="T454" s="112"/>
      <c r="U454" s="116"/>
      <c r="V454" s="109"/>
      <c r="W454" s="109"/>
      <c r="X454" s="109"/>
      <c r="Y454" s="106"/>
      <c r="Z454" s="106"/>
      <c r="AA454" s="106"/>
      <c r="AR454" s="44"/>
      <c r="AS454" s="44"/>
      <c r="AT454" s="44"/>
      <c r="AU454" s="44"/>
      <c r="AV454" s="44"/>
      <c r="AX454" s="67"/>
      <c r="AY454" s="67"/>
      <c r="BA454" s="69"/>
      <c r="BB454" s="69"/>
    </row>
    <row r="455" spans="1:56" s="131" customFormat="1" ht="8.25" customHeight="1">
      <c r="A455" s="256"/>
      <c r="B455" s="257"/>
      <c r="C455" s="106"/>
      <c r="D455" s="106"/>
      <c r="E455" s="106"/>
      <c r="F455" s="106"/>
      <c r="K455" s="106"/>
      <c r="L455" s="112"/>
      <c r="M455" s="112"/>
      <c r="N455" s="112"/>
      <c r="O455" s="112"/>
      <c r="P455" s="112"/>
      <c r="Q455" s="186"/>
      <c r="R455" s="243"/>
      <c r="T455" s="124"/>
      <c r="U455" s="124"/>
      <c r="V455" s="124"/>
      <c r="W455" s="124"/>
      <c r="X455" s="124"/>
      <c r="Y455" s="124"/>
      <c r="Z455" s="124"/>
      <c r="AA455" s="124"/>
      <c r="AR455" s="44"/>
      <c r="AS455" s="44"/>
      <c r="AT455" s="44"/>
      <c r="AU455" s="44"/>
      <c r="AV455" s="44"/>
      <c r="AX455" s="67"/>
      <c r="AY455" s="67"/>
      <c r="BA455" s="69"/>
      <c r="BB455" s="69"/>
    </row>
    <row r="456" spans="1:56" s="131" customFormat="1" ht="8.25" customHeight="1">
      <c r="A456" s="255" t="s">
        <v>264</v>
      </c>
      <c r="B456" s="191"/>
      <c r="C456" s="106"/>
      <c r="D456" s="106"/>
      <c r="E456" s="106"/>
      <c r="F456" s="106"/>
      <c r="G456" s="106"/>
      <c r="H456" s="106"/>
      <c r="I456" s="106"/>
      <c r="J456" s="106"/>
      <c r="K456" s="106"/>
      <c r="L456" s="108"/>
      <c r="M456" s="108"/>
      <c r="N456" s="108"/>
      <c r="O456" s="108"/>
      <c r="P456" s="108"/>
      <c r="Q456" s="186"/>
      <c r="R456" s="139"/>
      <c r="T456" s="124"/>
      <c r="U456" s="124"/>
      <c r="V456" s="124"/>
      <c r="W456" s="124"/>
      <c r="X456" s="124"/>
      <c r="Y456" s="124"/>
      <c r="Z456" s="124"/>
      <c r="AA456" s="124"/>
      <c r="AR456" s="44"/>
      <c r="AS456" s="44"/>
      <c r="AT456" s="44"/>
      <c r="AU456" s="44"/>
      <c r="AV456" s="44"/>
      <c r="AX456" s="67"/>
      <c r="AY456" s="67"/>
      <c r="BA456" s="69"/>
      <c r="BB456" s="69"/>
    </row>
    <row r="457" spans="1:56" s="131" customFormat="1" ht="8.25" customHeight="1">
      <c r="A457" s="256"/>
      <c r="B457" s="18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8"/>
      <c r="M457" s="108"/>
      <c r="N457" s="108"/>
      <c r="O457" s="108"/>
      <c r="P457" s="108"/>
      <c r="Q457" s="186"/>
      <c r="R457" s="139"/>
      <c r="T457" s="124"/>
      <c r="U457" s="124"/>
      <c r="V457" s="124"/>
      <c r="W457" s="124"/>
      <c r="X457" s="124"/>
      <c r="Y457" s="124"/>
      <c r="Z457" s="124"/>
      <c r="AA457" s="124"/>
      <c r="AR457" s="44"/>
      <c r="AS457" s="44"/>
      <c r="AT457" s="44"/>
      <c r="AU457" s="44"/>
      <c r="AV457" s="44"/>
      <c r="AX457" s="67"/>
      <c r="AY457" s="67"/>
      <c r="BA457" s="69"/>
      <c r="BB457" s="69"/>
    </row>
    <row r="458" spans="1:56" s="19" customFormat="1" ht="8.25" customHeight="1">
      <c r="A458" s="35"/>
      <c r="B458" s="34"/>
      <c r="C458" s="42"/>
      <c r="D458" s="42"/>
      <c r="E458" s="42"/>
      <c r="F458" s="42"/>
      <c r="G458" s="42"/>
      <c r="H458" s="42"/>
      <c r="L458" s="31"/>
      <c r="M458" s="31"/>
      <c r="N458" s="31"/>
      <c r="O458" s="31"/>
      <c r="P458" s="31"/>
      <c r="Q458" s="31"/>
      <c r="R458" s="18"/>
      <c r="AN458" s="44"/>
      <c r="AO458" s="44"/>
      <c r="AP458" s="44"/>
      <c r="AQ458" s="44"/>
      <c r="AR458" s="44"/>
    </row>
    <row r="459" spans="1:56" s="19" customFormat="1" ht="8.25" customHeight="1">
      <c r="A459" s="382" t="s">
        <v>242</v>
      </c>
      <c r="B459" s="382"/>
      <c r="C459" s="382"/>
      <c r="D459" s="382"/>
      <c r="E459" s="382"/>
      <c r="F459" s="42"/>
      <c r="G459" s="42"/>
      <c r="H459" s="42"/>
      <c r="I459" s="42"/>
      <c r="J459" s="31"/>
      <c r="K459" s="31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35"/>
      <c r="AN459" s="44"/>
      <c r="AO459" s="44"/>
      <c r="AP459" s="44"/>
      <c r="AQ459" s="44"/>
      <c r="AR459" s="44"/>
    </row>
    <row r="460" spans="1:56" s="19" customFormat="1" ht="15" customHeight="1">
      <c r="A460" s="382"/>
      <c r="B460" s="382"/>
      <c r="C460" s="382"/>
      <c r="D460" s="382"/>
      <c r="E460" s="382"/>
      <c r="F460" s="42"/>
      <c r="G460" s="42"/>
      <c r="H460" s="42"/>
      <c r="I460" s="42"/>
      <c r="J460" s="31"/>
      <c r="K460" s="31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35"/>
      <c r="AN460" s="44"/>
      <c r="AO460" s="44"/>
      <c r="AP460" s="44"/>
      <c r="AQ460" s="44"/>
      <c r="AR460" s="44"/>
    </row>
    <row r="461" spans="1:56" s="99" customFormat="1" ht="8.25" customHeight="1" thickBot="1">
      <c r="AN461" s="106"/>
      <c r="AR461" s="44"/>
      <c r="AS461" s="44"/>
      <c r="AT461" s="44"/>
      <c r="AU461" s="44"/>
      <c r="AV461" s="44"/>
      <c r="AX461" s="67"/>
      <c r="AY461" s="67"/>
      <c r="BA461" s="69"/>
      <c r="BB461" s="69"/>
      <c r="BD461" s="99" t="s">
        <v>1</v>
      </c>
    </row>
    <row r="462" spans="1:56" s="131" customFormat="1" ht="8.25" customHeight="1">
      <c r="A462" s="266" t="s">
        <v>1</v>
      </c>
      <c r="B462" s="267"/>
      <c r="C462" s="272" t="str">
        <f>VLOOKUP(AN466,area_3_l65_2,2)</f>
        <v>成瀬</v>
      </c>
      <c r="D462" s="273"/>
      <c r="E462" s="274"/>
      <c r="F462" s="272" t="str">
        <f>VLOOKUP(AN470,area_3_l65_2,2)</f>
        <v>川又</v>
      </c>
      <c r="G462" s="273"/>
      <c r="H462" s="274"/>
      <c r="I462" s="272" t="str">
        <f>VLOOKUP(AN474,area_3_l65_2,2)</f>
        <v>藤井</v>
      </c>
      <c r="J462" s="273"/>
      <c r="K462" s="274"/>
      <c r="L462" s="305" t="s">
        <v>94</v>
      </c>
      <c r="M462" s="306"/>
      <c r="N462" s="267"/>
      <c r="O462" s="305" t="s">
        <v>2</v>
      </c>
      <c r="P462" s="306"/>
      <c r="Q462" s="317"/>
      <c r="AN462" s="234" t="s">
        <v>1</v>
      </c>
      <c r="AR462" s="44">
        <v>1</v>
      </c>
      <c r="AS462" s="44" t="s">
        <v>597</v>
      </c>
      <c r="AT462" s="44" t="s">
        <v>507</v>
      </c>
      <c r="AU462" s="44" t="s">
        <v>598</v>
      </c>
      <c r="AV462" s="44" t="s">
        <v>599</v>
      </c>
      <c r="AX462" s="67" t="s">
        <v>411</v>
      </c>
      <c r="AY462" s="67" t="s">
        <v>131</v>
      </c>
      <c r="BA462" s="69"/>
      <c r="BB462" s="69"/>
      <c r="BD462" s="131">
        <v>1</v>
      </c>
    </row>
    <row r="463" spans="1:56" s="131" customFormat="1" ht="8.25" customHeight="1">
      <c r="A463" s="268"/>
      <c r="B463" s="269"/>
      <c r="C463" s="275"/>
      <c r="D463" s="276"/>
      <c r="E463" s="259"/>
      <c r="F463" s="275"/>
      <c r="G463" s="276"/>
      <c r="H463" s="259"/>
      <c r="I463" s="275"/>
      <c r="J463" s="276"/>
      <c r="K463" s="259"/>
      <c r="L463" s="307"/>
      <c r="M463" s="308"/>
      <c r="N463" s="269"/>
      <c r="O463" s="307"/>
      <c r="P463" s="308"/>
      <c r="Q463" s="318"/>
      <c r="AN463" s="235"/>
      <c r="AR463" s="44">
        <v>2</v>
      </c>
      <c r="AS463" s="44" t="s">
        <v>600</v>
      </c>
      <c r="AT463" s="44" t="s">
        <v>553</v>
      </c>
      <c r="AU463" s="44" t="s">
        <v>601</v>
      </c>
      <c r="AV463" s="44" t="s">
        <v>602</v>
      </c>
      <c r="AX463" s="67" t="s">
        <v>243</v>
      </c>
      <c r="AY463" s="67" t="s">
        <v>62</v>
      </c>
      <c r="BA463" s="67" t="str">
        <f>AX462&amp;AX463</f>
        <v>Ｌ６５－１</v>
      </c>
      <c r="BB463" s="67" t="str">
        <f>AY462&amp;AY463</f>
        <v>6LDA0001</v>
      </c>
      <c r="BD463" s="131">
        <v>3</v>
      </c>
    </row>
    <row r="464" spans="1:56" s="131" customFormat="1" ht="8.25" customHeight="1">
      <c r="A464" s="268"/>
      <c r="B464" s="269"/>
      <c r="C464" s="275" t="str">
        <f>VLOOKUP(AN468,area_3_l65_2,4)</f>
        <v>松島</v>
      </c>
      <c r="D464" s="276"/>
      <c r="E464" s="259"/>
      <c r="F464" s="275" t="str">
        <f>VLOOKUP(AN472,area_3_l65_2,4)</f>
        <v>鈴木</v>
      </c>
      <c r="G464" s="276"/>
      <c r="H464" s="259"/>
      <c r="I464" s="311" t="str">
        <f>VLOOKUP(AN476,area_3_l65_2,4)</f>
        <v>岩本</v>
      </c>
      <c r="J464" s="312"/>
      <c r="K464" s="313"/>
      <c r="L464" s="307"/>
      <c r="M464" s="308"/>
      <c r="N464" s="269"/>
      <c r="O464" s="307"/>
      <c r="P464" s="308"/>
      <c r="Q464" s="318"/>
      <c r="AN464" s="235"/>
      <c r="AR464" s="44">
        <v>3</v>
      </c>
      <c r="AS464" s="44" t="s">
        <v>603</v>
      </c>
      <c r="AT464" s="44" t="s">
        <v>604</v>
      </c>
      <c r="AU464" s="44" t="s">
        <v>605</v>
      </c>
      <c r="AV464" s="44" t="s">
        <v>604</v>
      </c>
      <c r="AX464" s="67" t="s">
        <v>3</v>
      </c>
      <c r="AY464" s="67" t="s">
        <v>63</v>
      </c>
      <c r="BA464" s="67" t="str">
        <f>AX462&amp;AX464</f>
        <v>Ｌ６５－２</v>
      </c>
      <c r="BB464" s="67" t="str">
        <f>AY462&amp;AY464</f>
        <v>6LDA0002</v>
      </c>
      <c r="BD464" s="131">
        <v>2</v>
      </c>
    </row>
    <row r="465" spans="1:54" s="131" customFormat="1" ht="8.25" customHeight="1">
      <c r="A465" s="270"/>
      <c r="B465" s="271"/>
      <c r="C465" s="283"/>
      <c r="D465" s="284"/>
      <c r="E465" s="261"/>
      <c r="F465" s="283"/>
      <c r="G465" s="284"/>
      <c r="H465" s="261"/>
      <c r="I465" s="314"/>
      <c r="J465" s="315"/>
      <c r="K465" s="316"/>
      <c r="L465" s="309"/>
      <c r="M465" s="310"/>
      <c r="N465" s="271"/>
      <c r="O465" s="309"/>
      <c r="P465" s="310"/>
      <c r="Q465" s="319"/>
      <c r="AN465" s="235"/>
      <c r="AR465" s="44"/>
      <c r="AS465" s="44"/>
      <c r="AT465" s="44"/>
      <c r="AU465" s="44"/>
      <c r="AV465" s="44"/>
      <c r="AX465" s="67" t="s">
        <v>4</v>
      </c>
      <c r="AY465" s="67" t="s">
        <v>64</v>
      </c>
      <c r="BA465" s="67" t="str">
        <f>AX462&amp;AX465</f>
        <v>Ｌ６５－３</v>
      </c>
      <c r="BB465" s="67" t="str">
        <f>AY462&amp;AY465</f>
        <v>6LDA0003</v>
      </c>
    </row>
    <row r="466" spans="1:54" s="131" customFormat="1" ht="8.25" customHeight="1">
      <c r="A466" s="215" t="str">
        <f>VLOOKUP(AN466,area_3_l65_2,2)&amp;"・"&amp;VLOOKUP(AN466,area_3_l65_2,4)</f>
        <v>成瀬・松島</v>
      </c>
      <c r="B466" s="216"/>
      <c r="C466" s="219"/>
      <c r="D466" s="220"/>
      <c r="E466" s="221"/>
      <c r="F466" s="20" t="s">
        <v>118</v>
      </c>
      <c r="G466" s="21"/>
      <c r="H466" s="22"/>
      <c r="I466" s="20" t="s">
        <v>119</v>
      </c>
      <c r="J466" s="21"/>
      <c r="K466" s="22"/>
      <c r="L466" s="287"/>
      <c r="M466" s="288"/>
      <c r="N466" s="289"/>
      <c r="O466" s="287"/>
      <c r="P466" s="288"/>
      <c r="Q466" s="296"/>
      <c r="AN466" s="234">
        <v>1</v>
      </c>
      <c r="AR466" s="44"/>
      <c r="AS466" s="44"/>
      <c r="AT466" s="44"/>
      <c r="AU466" s="44"/>
      <c r="AV466" s="44"/>
      <c r="AX466" s="67"/>
      <c r="AY466" s="67"/>
      <c r="BA466" s="69"/>
      <c r="BB466" s="69"/>
    </row>
    <row r="467" spans="1:54" s="131" customFormat="1" ht="8.25" customHeight="1">
      <c r="A467" s="217"/>
      <c r="B467" s="218"/>
      <c r="C467" s="222"/>
      <c r="D467" s="223"/>
      <c r="E467" s="224"/>
      <c r="F467" s="23"/>
      <c r="G467" s="5"/>
      <c r="H467" s="24"/>
      <c r="I467" s="23"/>
      <c r="J467" s="5"/>
      <c r="K467" s="24"/>
      <c r="L467" s="290"/>
      <c r="M467" s="291"/>
      <c r="N467" s="292"/>
      <c r="O467" s="290"/>
      <c r="P467" s="291"/>
      <c r="Q467" s="297"/>
      <c r="AN467" s="235"/>
      <c r="AR467" s="44"/>
      <c r="AS467" s="44"/>
      <c r="AT467" s="44"/>
      <c r="AU467" s="44"/>
      <c r="AV467" s="44"/>
      <c r="AX467" s="67"/>
      <c r="AY467" s="67"/>
      <c r="BA467" s="69"/>
      <c r="BB467" s="69"/>
    </row>
    <row r="468" spans="1:54" s="131" customFormat="1" ht="8.25" customHeight="1">
      <c r="A468" s="258" t="str">
        <f>IF(VLOOKUP(AN468,area_3_l65_2,3)=VLOOKUP(AN468,area_3_l65_2,5),"("&amp;VLOOKUP(AN468,area_3_l65_2,3)&amp;")","("&amp;VLOOKUP(AN468,area_3_l65_2,3)&amp;"・"&amp;VLOOKUP(AN468,area_3_l65_2,5)&amp;")")</f>
        <v>(shot'04・八千代シニア)</v>
      </c>
      <c r="B468" s="259"/>
      <c r="C468" s="222"/>
      <c r="D468" s="223"/>
      <c r="E468" s="224"/>
      <c r="F468" s="23"/>
      <c r="G468" s="5"/>
      <c r="H468" s="24"/>
      <c r="I468" s="23"/>
      <c r="J468" s="5"/>
      <c r="K468" s="24"/>
      <c r="L468" s="290"/>
      <c r="M468" s="291"/>
      <c r="N468" s="292"/>
      <c r="O468" s="290"/>
      <c r="P468" s="291"/>
      <c r="Q468" s="297"/>
      <c r="AN468" s="235">
        <v>1</v>
      </c>
      <c r="AR468" s="44"/>
      <c r="AS468" s="44"/>
      <c r="AT468" s="44"/>
      <c r="AU468" s="44"/>
      <c r="AV468" s="44"/>
      <c r="AX468" s="67"/>
      <c r="AY468" s="67"/>
      <c r="BA468" s="69"/>
      <c r="BB468" s="69"/>
    </row>
    <row r="469" spans="1:54" s="131" customFormat="1" ht="8.25" customHeight="1">
      <c r="A469" s="260"/>
      <c r="B469" s="261"/>
      <c r="C469" s="262"/>
      <c r="D469" s="263"/>
      <c r="E469" s="264"/>
      <c r="F469" s="25"/>
      <c r="G469" s="26"/>
      <c r="H469" s="27"/>
      <c r="I469" s="25"/>
      <c r="J469" s="26"/>
      <c r="K469" s="27"/>
      <c r="L469" s="293"/>
      <c r="M469" s="294"/>
      <c r="N469" s="295"/>
      <c r="O469" s="293"/>
      <c r="P469" s="294"/>
      <c r="Q469" s="298"/>
      <c r="AN469" s="240"/>
      <c r="AR469" s="44"/>
      <c r="AS469" s="44"/>
      <c r="AT469" s="44"/>
      <c r="AU469" s="44"/>
      <c r="AV469" s="44"/>
      <c r="AX469" s="67"/>
      <c r="AY469" s="67"/>
      <c r="BA469" s="69"/>
      <c r="BB469" s="69"/>
    </row>
    <row r="470" spans="1:54" s="131" customFormat="1" ht="8.25" customHeight="1">
      <c r="A470" s="215" t="str">
        <f>VLOOKUP(AN470,area_3_l65_2,2)&amp;"・"&amp;VLOOKUP(AN470,area_3_l65_2,4)</f>
        <v>川又・鈴木</v>
      </c>
      <c r="B470" s="216"/>
      <c r="C470" s="20" t="str">
        <f>F466</f>
        <v>1</v>
      </c>
      <c r="D470" s="21"/>
      <c r="E470" s="22"/>
      <c r="F470" s="219"/>
      <c r="G470" s="220"/>
      <c r="H470" s="221"/>
      <c r="I470" s="20" t="s">
        <v>123</v>
      </c>
      <c r="J470" s="21"/>
      <c r="K470" s="22"/>
      <c r="L470" s="287"/>
      <c r="M470" s="288"/>
      <c r="N470" s="289"/>
      <c r="O470" s="287"/>
      <c r="P470" s="288"/>
      <c r="Q470" s="296"/>
      <c r="AN470" s="234">
        <v>3</v>
      </c>
      <c r="AR470" s="44"/>
      <c r="AS470" s="44"/>
      <c r="AT470" s="44"/>
      <c r="AU470" s="44"/>
      <c r="AV470" s="44"/>
      <c r="AX470" s="67"/>
      <c r="AY470" s="67"/>
      <c r="BA470" s="69"/>
      <c r="BB470" s="69"/>
    </row>
    <row r="471" spans="1:54" s="131" customFormat="1" ht="8.25" customHeight="1">
      <c r="A471" s="217"/>
      <c r="B471" s="218"/>
      <c r="C471" s="23"/>
      <c r="D471" s="5"/>
      <c r="E471" s="24"/>
      <c r="F471" s="222"/>
      <c r="G471" s="223"/>
      <c r="H471" s="224"/>
      <c r="I471" s="23"/>
      <c r="J471" s="5"/>
      <c r="K471" s="24"/>
      <c r="L471" s="290"/>
      <c r="M471" s="291"/>
      <c r="N471" s="292"/>
      <c r="O471" s="290"/>
      <c r="P471" s="291"/>
      <c r="Q471" s="297"/>
      <c r="AN471" s="235"/>
      <c r="AR471" s="44"/>
      <c r="AS471" s="44"/>
      <c r="AT471" s="44"/>
      <c r="AU471" s="44"/>
      <c r="AV471" s="44"/>
      <c r="AX471" s="67"/>
      <c r="AY471" s="67"/>
      <c r="BA471" s="69"/>
      <c r="BB471" s="69"/>
    </row>
    <row r="472" spans="1:54" s="131" customFormat="1" ht="8.25" customHeight="1">
      <c r="A472" s="258" t="str">
        <f>IF(VLOOKUP(AN472,area_3_l65_2,3)=VLOOKUP(AN472,area_3_l65_2,5),"("&amp;VLOOKUP(AN472,area_3_l65_2,3)&amp;")","("&amp;VLOOKUP(AN472,area_3_l65_2,3)&amp;"・"&amp;VLOOKUP(AN472,area_3_l65_2,5)&amp;")")</f>
        <v>(茨城県)</v>
      </c>
      <c r="B472" s="259"/>
      <c r="C472" s="23"/>
      <c r="D472" s="5"/>
      <c r="E472" s="24"/>
      <c r="F472" s="222"/>
      <c r="G472" s="223"/>
      <c r="H472" s="224"/>
      <c r="I472" s="23"/>
      <c r="J472" s="5"/>
      <c r="K472" s="24"/>
      <c r="L472" s="290"/>
      <c r="M472" s="291"/>
      <c r="N472" s="292"/>
      <c r="O472" s="290"/>
      <c r="P472" s="291"/>
      <c r="Q472" s="297"/>
      <c r="AN472" s="235">
        <v>3</v>
      </c>
      <c r="AR472" s="44"/>
      <c r="AS472" s="44"/>
      <c r="AT472" s="44"/>
      <c r="AU472" s="44"/>
      <c r="AV472" s="44"/>
      <c r="AX472" s="67"/>
      <c r="AY472" s="67"/>
      <c r="BA472" s="69"/>
      <c r="BB472" s="69"/>
    </row>
    <row r="473" spans="1:54" s="131" customFormat="1" ht="8.25" customHeight="1">
      <c r="A473" s="260"/>
      <c r="B473" s="261"/>
      <c r="C473" s="25"/>
      <c r="D473" s="26"/>
      <c r="E473" s="27"/>
      <c r="F473" s="262"/>
      <c r="G473" s="263"/>
      <c r="H473" s="264"/>
      <c r="I473" s="25"/>
      <c r="J473" s="26"/>
      <c r="K473" s="27"/>
      <c r="L473" s="293"/>
      <c r="M473" s="294"/>
      <c r="N473" s="295"/>
      <c r="O473" s="293"/>
      <c r="P473" s="294"/>
      <c r="Q473" s="298"/>
      <c r="AN473" s="240"/>
      <c r="AR473" s="44"/>
      <c r="AS473" s="44"/>
      <c r="AT473" s="44"/>
      <c r="AU473" s="44"/>
      <c r="AV473" s="44"/>
      <c r="AX473" s="67"/>
      <c r="AY473" s="67"/>
      <c r="BA473" s="69"/>
      <c r="BB473" s="69"/>
    </row>
    <row r="474" spans="1:54" s="131" customFormat="1" ht="8.25" customHeight="1">
      <c r="A474" s="215" t="str">
        <f>VLOOKUP(AN474,area_3_l65_2,2)&amp;"・"&amp;VLOOKUP(AN474,area_3_l65_2,4)</f>
        <v>藤井・岩本</v>
      </c>
      <c r="B474" s="216"/>
      <c r="C474" s="20" t="str">
        <f>I466</f>
        <v>3</v>
      </c>
      <c r="D474" s="21"/>
      <c r="E474" s="22"/>
      <c r="F474" s="20" t="str">
        <f>I470</f>
        <v>2</v>
      </c>
      <c r="G474" s="21"/>
      <c r="H474" s="22"/>
      <c r="I474" s="219"/>
      <c r="J474" s="220"/>
      <c r="K474" s="221"/>
      <c r="L474" s="287"/>
      <c r="M474" s="288"/>
      <c r="N474" s="289"/>
      <c r="O474" s="287"/>
      <c r="P474" s="288"/>
      <c r="Q474" s="296"/>
      <c r="AN474" s="235">
        <v>2</v>
      </c>
      <c r="AR474" s="44"/>
      <c r="AS474" s="44"/>
      <c r="AT474" s="44"/>
      <c r="AU474" s="44"/>
      <c r="AV474" s="44"/>
      <c r="AX474" s="67"/>
      <c r="AY474" s="67"/>
      <c r="BA474" s="69"/>
      <c r="BB474" s="69"/>
    </row>
    <row r="475" spans="1:54" s="131" customFormat="1" ht="8.25" customHeight="1">
      <c r="A475" s="217"/>
      <c r="B475" s="218"/>
      <c r="C475" s="23"/>
      <c r="D475" s="5"/>
      <c r="E475" s="24"/>
      <c r="F475" s="23"/>
      <c r="G475" s="5"/>
      <c r="H475" s="24"/>
      <c r="I475" s="222"/>
      <c r="J475" s="223"/>
      <c r="K475" s="224"/>
      <c r="L475" s="290"/>
      <c r="M475" s="291"/>
      <c r="N475" s="292"/>
      <c r="O475" s="290"/>
      <c r="P475" s="291"/>
      <c r="Q475" s="297"/>
      <c r="AN475" s="235"/>
      <c r="AR475" s="44"/>
      <c r="AS475" s="44"/>
      <c r="AT475" s="44"/>
      <c r="AU475" s="44"/>
      <c r="AV475" s="44"/>
      <c r="AX475" s="67"/>
      <c r="AY475" s="67"/>
      <c r="BA475" s="69"/>
      <c r="BB475" s="69"/>
    </row>
    <row r="476" spans="1:54" s="131" customFormat="1" ht="8.25" customHeight="1">
      <c r="A476" s="258" t="str">
        <f>IF(VLOOKUP(AN476,area_3_l65_2,3)=VLOOKUP(AN476,area_3_l65_2,5),"("&amp;VLOOKUP(AN476,area_3_l65_2,3)&amp;")","("&amp;VLOOKUP(AN476,area_3_l65_2,3)&amp;"・"&amp;VLOOKUP(AN476,area_3_l65_2,5)&amp;")")</f>
        <v>(アカシア・辰巳台)</v>
      </c>
      <c r="B476" s="259"/>
      <c r="C476" s="23"/>
      <c r="D476" s="5"/>
      <c r="E476" s="24"/>
      <c r="F476" s="23"/>
      <c r="G476" s="5"/>
      <c r="H476" s="24"/>
      <c r="I476" s="222"/>
      <c r="J476" s="223"/>
      <c r="K476" s="224"/>
      <c r="L476" s="290"/>
      <c r="M476" s="291"/>
      <c r="N476" s="292"/>
      <c r="O476" s="290"/>
      <c r="P476" s="291"/>
      <c r="Q476" s="297"/>
      <c r="AN476" s="235">
        <v>2</v>
      </c>
      <c r="AR476" s="44"/>
      <c r="AS476" s="44"/>
      <c r="AT476" s="44"/>
      <c r="AU476" s="44"/>
      <c r="AV476" s="44"/>
      <c r="AX476" s="67"/>
      <c r="AY476" s="67"/>
      <c r="BA476" s="69"/>
      <c r="BB476" s="69"/>
    </row>
    <row r="477" spans="1:54" s="131" customFormat="1" ht="8.25" customHeight="1" thickBot="1">
      <c r="A477" s="303"/>
      <c r="B477" s="304"/>
      <c r="C477" s="28"/>
      <c r="D477" s="29"/>
      <c r="E477" s="30"/>
      <c r="F477" s="28"/>
      <c r="G477" s="29"/>
      <c r="H477" s="30"/>
      <c r="I477" s="225"/>
      <c r="J477" s="226"/>
      <c r="K477" s="227"/>
      <c r="L477" s="299"/>
      <c r="M477" s="300"/>
      <c r="N477" s="301"/>
      <c r="O477" s="299"/>
      <c r="P477" s="300"/>
      <c r="Q477" s="302"/>
      <c r="AN477" s="240"/>
      <c r="AR477" s="44"/>
      <c r="AS477" s="44"/>
      <c r="AT477" s="44"/>
      <c r="AU477" s="44"/>
      <c r="AV477" s="44"/>
      <c r="AX477" s="67"/>
      <c r="AY477" s="67"/>
      <c r="BA477" s="69"/>
      <c r="BB477" s="69"/>
    </row>
    <row r="478" spans="1:54" s="131" customFormat="1" ht="8.25" customHeight="1">
      <c r="AR478" s="44"/>
      <c r="AS478" s="44"/>
      <c r="AT478" s="44"/>
      <c r="AU478" s="44"/>
      <c r="AV478" s="44"/>
      <c r="AX478" s="67"/>
      <c r="AY478" s="67"/>
      <c r="BA478" s="69"/>
      <c r="BB478" s="69"/>
    </row>
    <row r="479" spans="1:54" s="104" customFormat="1" ht="8.25" customHeight="1">
      <c r="A479" s="384" t="s">
        <v>257</v>
      </c>
      <c r="B479" s="385"/>
      <c r="C479" s="385"/>
      <c r="D479" s="385"/>
      <c r="E479" s="385"/>
      <c r="F479" s="385"/>
      <c r="G479" s="385"/>
      <c r="H479" s="385"/>
      <c r="I479" s="385"/>
      <c r="J479" s="385"/>
      <c r="K479" s="385"/>
      <c r="L479" s="385"/>
      <c r="M479" s="385"/>
      <c r="N479" s="385"/>
      <c r="O479" s="385"/>
      <c r="P479" s="385"/>
      <c r="Q479" s="385"/>
      <c r="AR479" s="44"/>
      <c r="AS479" s="44"/>
      <c r="AT479" s="44"/>
      <c r="AU479" s="44"/>
      <c r="AV479" s="44"/>
      <c r="AX479" s="67"/>
      <c r="AY479" s="67"/>
      <c r="BA479" s="69"/>
      <c r="BB479" s="69"/>
    </row>
    <row r="480" spans="1:54" s="104" customFormat="1" ht="8.25" customHeight="1">
      <c r="A480" s="385"/>
      <c r="B480" s="385"/>
      <c r="C480" s="385"/>
      <c r="D480" s="385"/>
      <c r="E480" s="385"/>
      <c r="F480" s="385"/>
      <c r="G480" s="385"/>
      <c r="H480" s="385"/>
      <c r="I480" s="385"/>
      <c r="J480" s="385"/>
      <c r="K480" s="385"/>
      <c r="L480" s="385"/>
      <c r="M480" s="385"/>
      <c r="N480" s="385"/>
      <c r="O480" s="385"/>
      <c r="P480" s="385"/>
      <c r="Q480" s="385"/>
      <c r="AR480" s="44"/>
      <c r="AS480" s="44"/>
      <c r="AT480" s="44"/>
      <c r="AU480" s="44"/>
      <c r="AV480" s="44"/>
      <c r="AX480" s="67"/>
      <c r="AY480" s="67"/>
      <c r="BA480" s="69"/>
      <c r="BB480" s="69"/>
    </row>
    <row r="481" spans="1:56" s="104" customFormat="1" ht="8.25" customHeight="1">
      <c r="A481" s="138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AR481" s="44"/>
      <c r="AS481" s="44"/>
      <c r="AT481" s="44"/>
      <c r="AU481" s="44"/>
      <c r="AV481" s="44"/>
      <c r="AX481" s="67"/>
      <c r="AY481" s="67"/>
      <c r="BA481" s="69"/>
      <c r="BB481" s="69"/>
    </row>
    <row r="482" spans="1:56" s="19" customFormat="1" ht="8.25" customHeight="1">
      <c r="A482" s="382" t="s">
        <v>75</v>
      </c>
      <c r="B482" s="382"/>
      <c r="C482" s="382"/>
      <c r="D482" s="382"/>
      <c r="E482" s="382"/>
      <c r="F482" s="42"/>
      <c r="G482" s="42"/>
      <c r="H482" s="42"/>
      <c r="I482" s="42"/>
      <c r="J482" s="31"/>
      <c r="K482" s="31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35"/>
      <c r="AN482" s="44"/>
      <c r="AO482" s="44"/>
      <c r="AP482" s="44"/>
      <c r="AQ482" s="44"/>
      <c r="AR482" s="44"/>
    </row>
    <row r="483" spans="1:56" s="19" customFormat="1" ht="15" customHeight="1">
      <c r="A483" s="382"/>
      <c r="B483" s="382"/>
      <c r="C483" s="382"/>
      <c r="D483" s="382"/>
      <c r="E483" s="382"/>
      <c r="F483" s="42"/>
      <c r="G483" s="42"/>
      <c r="H483" s="42"/>
      <c r="I483" s="42"/>
      <c r="J483" s="31"/>
      <c r="K483" s="31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35"/>
      <c r="AN483" s="44"/>
      <c r="AO483" s="44"/>
      <c r="AP483" s="44"/>
      <c r="AQ483" s="44"/>
      <c r="AR483" s="44"/>
    </row>
    <row r="484" spans="1:56" s="99" customFormat="1" ht="8.25" customHeight="1" thickBot="1">
      <c r="A484" s="383"/>
      <c r="B484" s="383"/>
      <c r="C484" s="42"/>
      <c r="D484" s="42"/>
      <c r="E484" s="42"/>
      <c r="F484" s="42"/>
      <c r="G484" s="42"/>
      <c r="H484" s="42"/>
      <c r="I484" s="42"/>
      <c r="J484" s="31"/>
      <c r="K484" s="31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98"/>
      <c r="AR484" s="44"/>
      <c r="AS484" s="44"/>
      <c r="AT484" s="44"/>
      <c r="AU484" s="44"/>
      <c r="AV484" s="44"/>
      <c r="AX484" s="67" t="s">
        <v>132</v>
      </c>
      <c r="AY484" s="67" t="s">
        <v>133</v>
      </c>
      <c r="BA484" s="69"/>
      <c r="BB484" s="69"/>
    </row>
    <row r="485" spans="1:56" s="131" customFormat="1" ht="8.25" customHeight="1">
      <c r="A485" s="266" t="s">
        <v>191</v>
      </c>
      <c r="B485" s="267"/>
      <c r="C485" s="272" t="str">
        <f>VLOOKUP(AN489,area_3_l70_2,2)</f>
        <v>佐藤</v>
      </c>
      <c r="D485" s="273"/>
      <c r="E485" s="274"/>
      <c r="F485" s="272" t="str">
        <f>VLOOKUP(AN493,area_3_l70_2,2)</f>
        <v>荒木</v>
      </c>
      <c r="G485" s="273"/>
      <c r="H485" s="274"/>
      <c r="I485" s="272" t="str">
        <f>VLOOKUP(AN497,area_3_l70_2,2)</f>
        <v>星川</v>
      </c>
      <c r="J485" s="273"/>
      <c r="K485" s="274"/>
      <c r="L485" s="305" t="s">
        <v>244</v>
      </c>
      <c r="M485" s="306"/>
      <c r="N485" s="267"/>
      <c r="O485" s="305" t="s">
        <v>2</v>
      </c>
      <c r="P485" s="306"/>
      <c r="Q485" s="317"/>
      <c r="AN485" s="234" t="s">
        <v>191</v>
      </c>
      <c r="AR485" s="44">
        <v>1</v>
      </c>
      <c r="AS485" s="44" t="s">
        <v>606</v>
      </c>
      <c r="AT485" s="44" t="s">
        <v>607</v>
      </c>
      <c r="AU485" s="44" t="s">
        <v>608</v>
      </c>
      <c r="AV485" s="44" t="s">
        <v>609</v>
      </c>
      <c r="AX485" s="67" t="s">
        <v>419</v>
      </c>
      <c r="AY485" s="67" t="s">
        <v>258</v>
      </c>
      <c r="BA485" s="69"/>
      <c r="BB485" s="69"/>
      <c r="BD485" s="131">
        <v>1</v>
      </c>
    </row>
    <row r="486" spans="1:56" s="131" customFormat="1" ht="8.25" customHeight="1">
      <c r="A486" s="268"/>
      <c r="B486" s="269"/>
      <c r="C486" s="275"/>
      <c r="D486" s="276"/>
      <c r="E486" s="259"/>
      <c r="F486" s="275"/>
      <c r="G486" s="276"/>
      <c r="H486" s="259"/>
      <c r="I486" s="275"/>
      <c r="J486" s="276"/>
      <c r="K486" s="259"/>
      <c r="L486" s="307"/>
      <c r="M486" s="308"/>
      <c r="N486" s="269"/>
      <c r="O486" s="307"/>
      <c r="P486" s="308"/>
      <c r="Q486" s="318"/>
      <c r="AN486" s="235"/>
      <c r="AR486" s="44">
        <v>2</v>
      </c>
      <c r="AS486" s="44" t="s">
        <v>610</v>
      </c>
      <c r="AT486" s="44" t="s">
        <v>611</v>
      </c>
      <c r="AU486" s="44" t="s">
        <v>612</v>
      </c>
      <c r="AV486" s="44" t="s">
        <v>613</v>
      </c>
      <c r="AX486" s="67" t="s">
        <v>192</v>
      </c>
      <c r="AY486" s="67" t="s">
        <v>62</v>
      </c>
      <c r="BA486" s="67" t="str">
        <f>AX485&amp;AX486</f>
        <v>Ｌ７０－１</v>
      </c>
      <c r="BB486" s="67" t="str">
        <f>AY485&amp;AY486</f>
        <v>7LDA0001</v>
      </c>
      <c r="BD486" s="131">
        <v>3</v>
      </c>
    </row>
    <row r="487" spans="1:56" s="131" customFormat="1" ht="8.25" customHeight="1">
      <c r="A487" s="268"/>
      <c r="B487" s="269"/>
      <c r="C487" s="275" t="str">
        <f>VLOOKUP(AN491,area_3_l70_2,4)</f>
        <v>山口</v>
      </c>
      <c r="D487" s="276"/>
      <c r="E487" s="259"/>
      <c r="F487" s="275" t="str">
        <f>VLOOKUP(AN495,area_3_l70_2,4)</f>
        <v>北山</v>
      </c>
      <c r="G487" s="276"/>
      <c r="H487" s="259"/>
      <c r="I487" s="311" t="str">
        <f>VLOOKUP(AN499,area_3_l70_2,4)</f>
        <v>直井</v>
      </c>
      <c r="J487" s="312"/>
      <c r="K487" s="313"/>
      <c r="L487" s="307"/>
      <c r="M487" s="308"/>
      <c r="N487" s="269"/>
      <c r="O487" s="307"/>
      <c r="P487" s="308"/>
      <c r="Q487" s="318"/>
      <c r="AN487" s="235"/>
      <c r="AR487" s="44">
        <v>3</v>
      </c>
      <c r="AS487" s="44" t="s">
        <v>614</v>
      </c>
      <c r="AT487" s="44" t="s">
        <v>615</v>
      </c>
      <c r="AU487" s="44" t="s">
        <v>616</v>
      </c>
      <c r="AV487" s="44" t="s">
        <v>617</v>
      </c>
      <c r="AX487" s="67" t="s">
        <v>3</v>
      </c>
      <c r="AY487" s="67" t="s">
        <v>63</v>
      </c>
      <c r="BA487" s="67" t="str">
        <f>AX485&amp;AX487</f>
        <v>Ｌ７０－２</v>
      </c>
      <c r="BB487" s="67" t="str">
        <f>AY485&amp;AY487</f>
        <v>7LDA0002</v>
      </c>
      <c r="BD487" s="131">
        <v>2</v>
      </c>
    </row>
    <row r="488" spans="1:56" s="131" customFormat="1" ht="8.25" customHeight="1">
      <c r="A488" s="270"/>
      <c r="B488" s="271"/>
      <c r="C488" s="283"/>
      <c r="D488" s="284"/>
      <c r="E488" s="261"/>
      <c r="F488" s="283"/>
      <c r="G488" s="284"/>
      <c r="H488" s="261"/>
      <c r="I488" s="314"/>
      <c r="J488" s="315"/>
      <c r="K488" s="316"/>
      <c r="L488" s="309"/>
      <c r="M488" s="310"/>
      <c r="N488" s="271"/>
      <c r="O488" s="309"/>
      <c r="P488" s="310"/>
      <c r="Q488" s="319"/>
      <c r="AN488" s="235"/>
      <c r="AR488" s="44"/>
      <c r="AS488" s="44"/>
      <c r="AT488" s="44"/>
      <c r="AU488" s="44"/>
      <c r="AV488" s="44"/>
      <c r="AX488" s="67" t="s">
        <v>4</v>
      </c>
      <c r="AY488" s="67" t="s">
        <v>64</v>
      </c>
      <c r="BA488" s="67" t="str">
        <f>AX485&amp;AX488</f>
        <v>Ｌ７０－３</v>
      </c>
      <c r="BB488" s="67" t="str">
        <f>AY485&amp;AY488</f>
        <v>7LDA0003</v>
      </c>
    </row>
    <row r="489" spans="1:56" s="131" customFormat="1" ht="8.25" customHeight="1">
      <c r="A489" s="215" t="str">
        <f>VLOOKUP(AN489,area_3_l70_2,2)&amp;"・"&amp;VLOOKUP(AN489,area_3_l70_2,4)</f>
        <v>佐藤・山口</v>
      </c>
      <c r="B489" s="216"/>
      <c r="C489" s="219"/>
      <c r="D489" s="220"/>
      <c r="E489" s="221"/>
      <c r="F489" s="20" t="s">
        <v>118</v>
      </c>
      <c r="G489" s="21"/>
      <c r="H489" s="22"/>
      <c r="I489" s="20" t="s">
        <v>245</v>
      </c>
      <c r="J489" s="21"/>
      <c r="K489" s="22"/>
      <c r="L489" s="287"/>
      <c r="M489" s="288"/>
      <c r="N489" s="289"/>
      <c r="O489" s="287"/>
      <c r="P489" s="288"/>
      <c r="Q489" s="296"/>
      <c r="AN489" s="234">
        <v>1</v>
      </c>
      <c r="AR489" s="44"/>
      <c r="AS489" s="44"/>
      <c r="AT489" s="44"/>
      <c r="AU489" s="44"/>
      <c r="AV489" s="44"/>
      <c r="AX489" s="67" t="s">
        <v>5</v>
      </c>
      <c r="AY489" s="67" t="s">
        <v>424</v>
      </c>
      <c r="BA489" s="67" t="str">
        <f>AX485&amp;AX489</f>
        <v>Ｌ７０－４</v>
      </c>
      <c r="BB489" s="67" t="str">
        <f>AY485&amp;AY489</f>
        <v>7LDZ0001</v>
      </c>
    </row>
    <row r="490" spans="1:56" s="131" customFormat="1" ht="8.25" customHeight="1">
      <c r="A490" s="217"/>
      <c r="B490" s="218"/>
      <c r="C490" s="222"/>
      <c r="D490" s="223"/>
      <c r="E490" s="224"/>
      <c r="F490" s="23"/>
      <c r="G490" s="5"/>
      <c r="H490" s="24"/>
      <c r="I490" s="23"/>
      <c r="J490" s="5"/>
      <c r="K490" s="24"/>
      <c r="L490" s="290"/>
      <c r="M490" s="291"/>
      <c r="N490" s="292"/>
      <c r="O490" s="290"/>
      <c r="P490" s="291"/>
      <c r="Q490" s="297"/>
      <c r="AN490" s="235"/>
      <c r="AR490" s="44"/>
      <c r="AS490" s="44"/>
      <c r="AT490" s="44"/>
      <c r="AU490" s="44"/>
      <c r="AV490" s="44"/>
      <c r="AX490" s="67" t="s">
        <v>11</v>
      </c>
      <c r="AY490" s="67" t="s">
        <v>417</v>
      </c>
      <c r="BA490" s="67" t="str">
        <f>AX485&amp;AX490</f>
        <v>Ｌ７０－５</v>
      </c>
      <c r="BB490" s="67" t="str">
        <f>AY485&amp;AY490</f>
        <v>7LDZ0002</v>
      </c>
    </row>
    <row r="491" spans="1:56" s="131" customFormat="1" ht="8.25" customHeight="1">
      <c r="A491" s="258" t="str">
        <f>IF(VLOOKUP(AN491,area_3_l70_2,3)=VLOOKUP(AN491,area_3_l70_2,5),"("&amp;VLOOKUP(AN491,area_3_l70_2,3)&amp;")","("&amp;VLOOKUP(AN491,area_3_l70_2,3)&amp;"・"&amp;VLOOKUP(AN491,area_3_l70_2,5)&amp;")")</f>
        <v>(北本向日葵・飯能シャンティ)</v>
      </c>
      <c r="B491" s="259"/>
      <c r="C491" s="222"/>
      <c r="D491" s="223"/>
      <c r="E491" s="224"/>
      <c r="F491" s="23"/>
      <c r="G491" s="5"/>
      <c r="H491" s="24"/>
      <c r="I491" s="23"/>
      <c r="J491" s="5"/>
      <c r="K491" s="24"/>
      <c r="L491" s="290"/>
      <c r="M491" s="291"/>
      <c r="N491" s="292"/>
      <c r="O491" s="290"/>
      <c r="P491" s="291"/>
      <c r="Q491" s="297"/>
      <c r="AN491" s="235">
        <v>1</v>
      </c>
      <c r="AR491" s="44"/>
      <c r="AS491" s="44"/>
      <c r="AT491" s="44"/>
      <c r="AU491" s="44"/>
      <c r="AV491" s="44"/>
      <c r="AX491" s="67" t="s">
        <v>12</v>
      </c>
      <c r="AY491" s="67" t="s">
        <v>425</v>
      </c>
      <c r="BA491" s="67" t="str">
        <f>AX485&amp;AX491</f>
        <v>Ｌ７０－６</v>
      </c>
      <c r="BB491" s="67" t="str">
        <f>AY485&amp;AY491</f>
        <v>7LDZ0003</v>
      </c>
    </row>
    <row r="492" spans="1:56" s="131" customFormat="1" ht="8.25" customHeight="1">
      <c r="A492" s="260"/>
      <c r="B492" s="261"/>
      <c r="C492" s="262"/>
      <c r="D492" s="263"/>
      <c r="E492" s="264"/>
      <c r="F492" s="25"/>
      <c r="G492" s="26"/>
      <c r="H492" s="27"/>
      <c r="I492" s="25"/>
      <c r="J492" s="26"/>
      <c r="K492" s="27"/>
      <c r="L492" s="293"/>
      <c r="M492" s="294"/>
      <c r="N492" s="295"/>
      <c r="O492" s="293"/>
      <c r="P492" s="294"/>
      <c r="Q492" s="298"/>
      <c r="AN492" s="240"/>
      <c r="AR492" s="44"/>
      <c r="AS492" s="44"/>
      <c r="AT492" s="44"/>
      <c r="AU492" s="44"/>
      <c r="AV492" s="44"/>
      <c r="AX492" s="67"/>
      <c r="AY492" s="67"/>
      <c r="BA492" s="69"/>
      <c r="BB492" s="69"/>
    </row>
    <row r="493" spans="1:56" s="131" customFormat="1" ht="8.25" customHeight="1">
      <c r="A493" s="215" t="str">
        <f>VLOOKUP(AN493,area_3_l70_2,2)&amp;"・"&amp;VLOOKUP(AN493,area_3_l70_2,4)</f>
        <v>荒木・北山</v>
      </c>
      <c r="B493" s="216"/>
      <c r="C493" s="20" t="str">
        <f>F489</f>
        <v>1</v>
      </c>
      <c r="D493" s="21"/>
      <c r="E493" s="22"/>
      <c r="F493" s="219"/>
      <c r="G493" s="220"/>
      <c r="H493" s="221"/>
      <c r="I493" s="20" t="s">
        <v>123</v>
      </c>
      <c r="J493" s="21"/>
      <c r="K493" s="22"/>
      <c r="L493" s="287"/>
      <c r="M493" s="288"/>
      <c r="N493" s="289"/>
      <c r="O493" s="287"/>
      <c r="P493" s="288"/>
      <c r="Q493" s="296"/>
      <c r="AN493" s="234">
        <v>3</v>
      </c>
      <c r="AR493" s="44"/>
      <c r="AS493" s="44"/>
      <c r="AT493" s="44"/>
      <c r="AU493" s="44"/>
      <c r="AV493" s="44"/>
      <c r="AX493" s="67"/>
      <c r="AY493" s="67"/>
      <c r="BA493" s="69"/>
      <c r="BB493" s="69"/>
    </row>
    <row r="494" spans="1:56" s="131" customFormat="1" ht="8.25" customHeight="1">
      <c r="A494" s="217"/>
      <c r="B494" s="218"/>
      <c r="C494" s="23"/>
      <c r="D494" s="5"/>
      <c r="E494" s="24"/>
      <c r="F494" s="222"/>
      <c r="G494" s="223"/>
      <c r="H494" s="224"/>
      <c r="I494" s="23"/>
      <c r="J494" s="5"/>
      <c r="K494" s="24"/>
      <c r="L494" s="290"/>
      <c r="M494" s="291"/>
      <c r="N494" s="292"/>
      <c r="O494" s="290"/>
      <c r="P494" s="291"/>
      <c r="Q494" s="297"/>
      <c r="AN494" s="235"/>
      <c r="AR494" s="44"/>
      <c r="AS494" s="44"/>
      <c r="AT494" s="44"/>
      <c r="AU494" s="44"/>
      <c r="AV494" s="44"/>
      <c r="AX494" s="67"/>
      <c r="AY494" s="67"/>
      <c r="BA494" s="69"/>
      <c r="BB494" s="69"/>
    </row>
    <row r="495" spans="1:56" s="131" customFormat="1" ht="8.25" customHeight="1">
      <c r="A495" s="258" t="str">
        <f>IF(VLOOKUP(AN495,area_3_l70_2,3)=VLOOKUP(AN495,area_3_l70_2,5),"("&amp;VLOOKUP(AN495,area_3_l70_2,3)&amp;")","("&amp;VLOOKUP(AN495,area_3_l70_2,3)&amp;"・"&amp;VLOOKUP(AN495,area_3_l70_2,5)&amp;")")</f>
        <v>(新潟KOBC・WＡＰ)</v>
      </c>
      <c r="B495" s="259"/>
      <c r="C495" s="23"/>
      <c r="D495" s="5"/>
      <c r="E495" s="24"/>
      <c r="F495" s="222"/>
      <c r="G495" s="223"/>
      <c r="H495" s="224"/>
      <c r="I495" s="23"/>
      <c r="J495" s="5"/>
      <c r="K495" s="24"/>
      <c r="L495" s="290"/>
      <c r="M495" s="291"/>
      <c r="N495" s="292"/>
      <c r="O495" s="290"/>
      <c r="P495" s="291"/>
      <c r="Q495" s="297"/>
      <c r="AN495" s="235">
        <v>3</v>
      </c>
      <c r="AR495" s="44"/>
      <c r="AS495" s="44"/>
      <c r="AT495" s="44"/>
      <c r="AU495" s="44"/>
      <c r="AV495" s="44"/>
      <c r="AX495" s="67"/>
      <c r="AY495" s="67"/>
      <c r="BA495" s="69"/>
      <c r="BB495" s="69"/>
    </row>
    <row r="496" spans="1:56" s="131" customFormat="1" ht="8.25" customHeight="1">
      <c r="A496" s="260"/>
      <c r="B496" s="261"/>
      <c r="C496" s="25"/>
      <c r="D496" s="26"/>
      <c r="E496" s="27"/>
      <c r="F496" s="262"/>
      <c r="G496" s="263"/>
      <c r="H496" s="264"/>
      <c r="I496" s="25"/>
      <c r="J496" s="26"/>
      <c r="K496" s="27"/>
      <c r="L496" s="293"/>
      <c r="M496" s="294"/>
      <c r="N496" s="295"/>
      <c r="O496" s="293"/>
      <c r="P496" s="294"/>
      <c r="Q496" s="298"/>
      <c r="AN496" s="240"/>
      <c r="AR496" s="44"/>
      <c r="AS496" s="44"/>
      <c r="AT496" s="44"/>
      <c r="AU496" s="44"/>
      <c r="AV496" s="44"/>
      <c r="AX496" s="67"/>
      <c r="AY496" s="67"/>
      <c r="BA496" s="69"/>
      <c r="BB496" s="69"/>
    </row>
    <row r="497" spans="1:54" s="131" customFormat="1" ht="8.25" customHeight="1">
      <c r="A497" s="215" t="str">
        <f>VLOOKUP(AN497,area_3_l70_2,2)&amp;"・"&amp;VLOOKUP(AN497,area_3_l70_2,4)</f>
        <v>星川・直井</v>
      </c>
      <c r="B497" s="216"/>
      <c r="C497" s="20" t="str">
        <f>I489</f>
        <v>3</v>
      </c>
      <c r="D497" s="21"/>
      <c r="E497" s="22"/>
      <c r="F497" s="20" t="str">
        <f>I493</f>
        <v>2</v>
      </c>
      <c r="G497" s="21"/>
      <c r="H497" s="22"/>
      <c r="I497" s="219"/>
      <c r="J497" s="220"/>
      <c r="K497" s="221"/>
      <c r="L497" s="287"/>
      <c r="M497" s="288"/>
      <c r="N497" s="289"/>
      <c r="O497" s="287"/>
      <c r="P497" s="288"/>
      <c r="Q497" s="296"/>
      <c r="AN497" s="235">
        <v>2</v>
      </c>
      <c r="AR497" s="44"/>
      <c r="AS497" s="44"/>
      <c r="AT497" s="44"/>
      <c r="AU497" s="44"/>
      <c r="AV497" s="44"/>
      <c r="AX497" s="67"/>
      <c r="AY497" s="67"/>
      <c r="BA497" s="69"/>
      <c r="BB497" s="69"/>
    </row>
    <row r="498" spans="1:54" s="131" customFormat="1" ht="8.25" customHeight="1">
      <c r="A498" s="217"/>
      <c r="B498" s="218"/>
      <c r="C498" s="23"/>
      <c r="D498" s="5"/>
      <c r="E498" s="24"/>
      <c r="F498" s="23"/>
      <c r="G498" s="5"/>
      <c r="H498" s="24"/>
      <c r="I498" s="222"/>
      <c r="J498" s="223"/>
      <c r="K498" s="224"/>
      <c r="L498" s="290"/>
      <c r="M498" s="291"/>
      <c r="N498" s="292"/>
      <c r="O498" s="290"/>
      <c r="P498" s="291"/>
      <c r="Q498" s="297"/>
      <c r="AN498" s="235"/>
      <c r="AR498" s="44"/>
      <c r="AS498" s="44"/>
      <c r="AT498" s="44"/>
      <c r="AU498" s="44"/>
      <c r="AV498" s="44"/>
      <c r="AX498" s="67"/>
      <c r="AY498" s="67"/>
      <c r="BA498" s="69"/>
      <c r="BB498" s="69"/>
    </row>
    <row r="499" spans="1:54" s="131" customFormat="1" ht="8.25" customHeight="1">
      <c r="A499" s="258" t="str">
        <f>IF(VLOOKUP(AN499,area_3_l70_2,3)=VLOOKUP(AN499,area_3_l70_2,5),"("&amp;VLOOKUP(AN499,area_3_l70_2,3)&amp;")","("&amp;VLOOKUP(AN499,area_3_l70_2,3)&amp;"・"&amp;VLOOKUP(AN499,area_3_l70_2,5)&amp;")")</f>
        <v>(高州・レモングラス)</v>
      </c>
      <c r="B499" s="259"/>
      <c r="C499" s="23"/>
      <c r="D499" s="5"/>
      <c r="E499" s="24"/>
      <c r="F499" s="23"/>
      <c r="G499" s="5"/>
      <c r="H499" s="24"/>
      <c r="I499" s="222"/>
      <c r="J499" s="223"/>
      <c r="K499" s="224"/>
      <c r="L499" s="290"/>
      <c r="M499" s="291"/>
      <c r="N499" s="292"/>
      <c r="O499" s="290"/>
      <c r="P499" s="291"/>
      <c r="Q499" s="297"/>
      <c r="AN499" s="235">
        <v>2</v>
      </c>
      <c r="AR499" s="44"/>
      <c r="AS499" s="44"/>
      <c r="AT499" s="44"/>
      <c r="AU499" s="44"/>
      <c r="AV499" s="44"/>
      <c r="AX499" s="67"/>
      <c r="AY499" s="67"/>
      <c r="BA499" s="69"/>
      <c r="BB499" s="69"/>
    </row>
    <row r="500" spans="1:54" s="131" customFormat="1" ht="8.25" customHeight="1" thickBot="1">
      <c r="A500" s="303"/>
      <c r="B500" s="304"/>
      <c r="C500" s="28"/>
      <c r="D500" s="29"/>
      <c r="E500" s="30"/>
      <c r="F500" s="28"/>
      <c r="G500" s="29"/>
      <c r="H500" s="30"/>
      <c r="I500" s="225"/>
      <c r="J500" s="226"/>
      <c r="K500" s="227"/>
      <c r="L500" s="299"/>
      <c r="M500" s="300"/>
      <c r="N500" s="301"/>
      <c r="O500" s="299"/>
      <c r="P500" s="300"/>
      <c r="Q500" s="302"/>
      <c r="AN500" s="240"/>
      <c r="AR500" s="44"/>
      <c r="AS500" s="44"/>
      <c r="AT500" s="44"/>
      <c r="AU500" s="44"/>
      <c r="AV500" s="44"/>
      <c r="AX500" s="67"/>
      <c r="AY500" s="67"/>
      <c r="BA500" s="69"/>
      <c r="BB500" s="69"/>
    </row>
    <row r="501" spans="1:54" s="131" customFormat="1" ht="8.25" customHeight="1">
      <c r="AR501" s="44"/>
      <c r="AS501" s="44"/>
      <c r="AT501" s="44"/>
      <c r="AU501" s="44"/>
      <c r="AV501" s="44"/>
      <c r="AX501" s="67"/>
      <c r="AY501" s="67"/>
      <c r="BA501" s="69"/>
      <c r="BB501" s="69"/>
    </row>
    <row r="502" spans="1:54" s="99" customFormat="1" ht="8.25" customHeight="1">
      <c r="A502" s="43"/>
      <c r="B502" s="43"/>
      <c r="C502" s="42"/>
      <c r="D502" s="42"/>
      <c r="E502" s="42"/>
      <c r="F502" s="42"/>
      <c r="G502" s="42"/>
      <c r="H502" s="42"/>
      <c r="I502" s="42"/>
      <c r="J502" s="31"/>
      <c r="K502" s="31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98"/>
      <c r="AR502" s="44"/>
      <c r="AS502" s="44"/>
      <c r="AT502" s="44"/>
      <c r="AU502" s="44"/>
      <c r="AV502" s="44"/>
      <c r="AX502" s="67"/>
      <c r="AY502" s="67"/>
      <c r="BA502" s="69"/>
      <c r="BB502" s="69"/>
    </row>
    <row r="503" spans="1:54" s="99" customFormat="1" ht="8.25" customHeight="1">
      <c r="A503" s="241" t="s">
        <v>136</v>
      </c>
      <c r="B503" s="241"/>
      <c r="C503" s="241"/>
      <c r="D503" s="241"/>
      <c r="E503" s="241"/>
      <c r="F503" s="241"/>
      <c r="G503" s="241"/>
      <c r="H503" s="241"/>
      <c r="I503" s="241"/>
      <c r="J503" s="241"/>
      <c r="K503" s="241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98"/>
      <c r="AR503" s="44"/>
      <c r="AS503" s="44"/>
      <c r="AT503" s="44"/>
      <c r="AU503" s="44"/>
      <c r="AV503" s="44"/>
      <c r="AX503" s="67"/>
      <c r="AY503" s="67"/>
      <c r="BA503" s="69"/>
      <c r="BB503" s="69"/>
    </row>
    <row r="504" spans="1:54" s="99" customFormat="1" ht="8.25" customHeight="1">
      <c r="A504" s="241"/>
      <c r="B504" s="241"/>
      <c r="C504" s="241"/>
      <c r="D504" s="241"/>
      <c r="E504" s="241"/>
      <c r="F504" s="241"/>
      <c r="G504" s="241"/>
      <c r="H504" s="241"/>
      <c r="I504" s="241"/>
      <c r="J504" s="241"/>
      <c r="K504" s="241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98"/>
      <c r="AR504" s="44"/>
      <c r="AS504" s="44"/>
      <c r="AT504" s="44"/>
      <c r="AU504" s="44"/>
      <c r="AV504" s="44"/>
      <c r="AX504" s="67"/>
      <c r="AY504" s="67"/>
      <c r="BA504" s="69"/>
      <c r="BB504" s="69"/>
    </row>
    <row r="505" spans="1:54" s="99" customFormat="1" ht="8.25" customHeight="1">
      <c r="A505" s="241"/>
      <c r="B505" s="241"/>
      <c r="C505" s="241"/>
      <c r="D505" s="241"/>
      <c r="E505" s="241"/>
      <c r="F505" s="241"/>
      <c r="G505" s="241"/>
      <c r="H505" s="241"/>
      <c r="I505" s="241"/>
      <c r="J505" s="241"/>
      <c r="K505" s="241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98"/>
      <c r="AR505" s="44"/>
      <c r="AS505" s="44"/>
      <c r="AT505" s="44"/>
      <c r="AU505" s="44"/>
      <c r="AV505" s="44"/>
      <c r="AX505" s="67"/>
      <c r="AY505" s="67"/>
      <c r="BA505" s="69"/>
      <c r="BB505" s="69"/>
    </row>
    <row r="506" spans="1:54" s="99" customFormat="1" ht="8.25" customHeight="1">
      <c r="A506" s="63"/>
      <c r="B506" s="63"/>
      <c r="C506" s="63"/>
      <c r="D506" s="63"/>
      <c r="E506" s="63"/>
      <c r="F506" s="63"/>
      <c r="G506" s="63"/>
      <c r="H506" s="63"/>
      <c r="I506" s="109"/>
      <c r="J506" s="40"/>
      <c r="K506" s="40"/>
      <c r="L506" s="40"/>
      <c r="M506" s="40"/>
      <c r="N506" s="40"/>
      <c r="O506" s="40"/>
      <c r="P506" s="40"/>
      <c r="Q506" s="18"/>
      <c r="R506" s="18"/>
      <c r="S506" s="18"/>
      <c r="T506" s="32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98"/>
      <c r="AR506" s="44"/>
      <c r="AS506" s="44"/>
      <c r="AT506" s="44"/>
      <c r="AU506" s="44"/>
      <c r="AV506" s="44"/>
      <c r="AX506" s="67"/>
      <c r="AY506" s="67"/>
      <c r="BA506" s="69"/>
      <c r="BB506" s="69"/>
    </row>
    <row r="507" spans="1:54" s="99" customFormat="1" ht="8.25" customHeight="1">
      <c r="A507" s="242" t="s">
        <v>251</v>
      </c>
      <c r="B507" s="243"/>
      <c r="C507" s="42"/>
      <c r="D507" s="42"/>
      <c r="E507" s="244">
        <v>4</v>
      </c>
      <c r="F507" s="244"/>
      <c r="G507" s="42"/>
      <c r="H507" s="42"/>
      <c r="I507" s="245" t="s">
        <v>252</v>
      </c>
      <c r="J507" s="246"/>
      <c r="K507" s="246"/>
      <c r="L507" s="246"/>
      <c r="M507" s="246"/>
      <c r="N507" s="246"/>
      <c r="R507" s="242" t="s">
        <v>253</v>
      </c>
      <c r="S507" s="243"/>
      <c r="T507" s="247" t="s">
        <v>354</v>
      </c>
      <c r="U507" s="247"/>
      <c r="V507" s="245" t="s">
        <v>254</v>
      </c>
      <c r="W507" s="246"/>
      <c r="X507" s="246"/>
      <c r="Y507" s="246"/>
      <c r="Z507" s="246"/>
      <c r="AA507" s="246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98"/>
      <c r="AN507" s="44"/>
      <c r="AO507" s="44"/>
      <c r="AP507" s="44"/>
      <c r="AQ507" s="44"/>
      <c r="AR507" s="44"/>
    </row>
    <row r="508" spans="1:54" s="99" customFormat="1" ht="8.25" customHeight="1">
      <c r="A508" s="243"/>
      <c r="B508" s="243"/>
      <c r="C508" s="76"/>
      <c r="D508" s="76"/>
      <c r="E508" s="76"/>
      <c r="F508" s="76"/>
      <c r="G508" s="76"/>
      <c r="H508" s="76"/>
      <c r="I508" s="246"/>
      <c r="J508" s="246"/>
      <c r="K508" s="246"/>
      <c r="L508" s="246"/>
      <c r="M508" s="246"/>
      <c r="N508" s="246"/>
      <c r="O508" s="98"/>
      <c r="P508" s="98"/>
      <c r="Q508" s="98"/>
      <c r="R508" s="243"/>
      <c r="S508" s="243"/>
      <c r="T508" s="33"/>
      <c r="U508" s="33"/>
      <c r="V508" s="246"/>
      <c r="W508" s="246"/>
      <c r="X508" s="246"/>
      <c r="Y508" s="246"/>
      <c r="Z508" s="246"/>
      <c r="AA508" s="246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98"/>
    </row>
    <row r="509" spans="1:54" s="99" customFormat="1" ht="8.25" customHeight="1">
      <c r="A509" s="98"/>
      <c r="B509" s="98"/>
      <c r="C509" s="107"/>
      <c r="D509" s="107"/>
      <c r="E509" s="107"/>
      <c r="F509" s="107"/>
      <c r="G509" s="107"/>
      <c r="H509" s="107"/>
      <c r="O509" s="98"/>
      <c r="P509" s="98"/>
      <c r="Q509" s="98"/>
      <c r="R509" s="98"/>
      <c r="S509" s="98"/>
      <c r="T509" s="108"/>
      <c r="U509" s="10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98"/>
    </row>
    <row r="510" spans="1:54" s="99" customFormat="1" ht="8.25" customHeight="1">
      <c r="A510" s="242" t="s">
        <v>255</v>
      </c>
      <c r="B510" s="243"/>
      <c r="C510" s="42"/>
      <c r="D510" s="42"/>
      <c r="E510" s="244">
        <v>6</v>
      </c>
      <c r="F510" s="244"/>
      <c r="G510" s="42"/>
      <c r="H510" s="42"/>
      <c r="I510" s="245" t="s">
        <v>256</v>
      </c>
      <c r="J510" s="246"/>
      <c r="K510" s="246"/>
      <c r="L510" s="246"/>
      <c r="M510" s="246"/>
      <c r="N510" s="246"/>
      <c r="R510" s="110"/>
      <c r="S510" s="18"/>
      <c r="T510" s="112"/>
      <c r="U510" s="112"/>
      <c r="V510" s="111"/>
      <c r="W510" s="42"/>
      <c r="X510" s="42"/>
      <c r="Y510" s="42"/>
      <c r="Z510" s="42"/>
      <c r="AA510" s="42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98"/>
      <c r="AN510" s="44"/>
      <c r="AO510" s="44"/>
      <c r="AP510" s="44"/>
      <c r="AQ510" s="44"/>
      <c r="AR510" s="44"/>
    </row>
    <row r="511" spans="1:54" s="99" customFormat="1" ht="8.25" customHeight="1">
      <c r="A511" s="243"/>
      <c r="B511" s="243"/>
      <c r="C511" s="76"/>
      <c r="D511" s="76"/>
      <c r="E511" s="76"/>
      <c r="F511" s="76"/>
      <c r="G511" s="76"/>
      <c r="H511" s="76"/>
      <c r="I511" s="246"/>
      <c r="J511" s="246"/>
      <c r="K511" s="246"/>
      <c r="L511" s="246"/>
      <c r="M511" s="246"/>
      <c r="N511" s="246"/>
      <c r="O511" s="98"/>
      <c r="P511" s="98"/>
      <c r="Q511" s="98"/>
      <c r="R511" s="18"/>
      <c r="S511" s="18"/>
      <c r="T511" s="108"/>
      <c r="U511" s="108"/>
      <c r="V511" s="42"/>
      <c r="W511" s="42"/>
      <c r="X511" s="42"/>
      <c r="Y511" s="42"/>
      <c r="Z511" s="42"/>
      <c r="AA511" s="42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98"/>
    </row>
    <row r="512" spans="1:54" s="99" customFormat="1" ht="8.25" customHeight="1">
      <c r="A512" s="98"/>
      <c r="B512" s="98"/>
      <c r="C512" s="107"/>
      <c r="D512" s="107"/>
      <c r="E512" s="107"/>
      <c r="F512" s="107"/>
      <c r="G512" s="107"/>
      <c r="H512" s="107"/>
      <c r="O512" s="98"/>
      <c r="P512" s="98"/>
      <c r="Q512" s="98"/>
      <c r="R512" s="98"/>
      <c r="S512" s="98"/>
      <c r="T512" s="10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98"/>
    </row>
    <row r="513" spans="1:54" s="99" customFormat="1" ht="8.25" customHeight="1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102"/>
      <c r="T513" s="100"/>
      <c r="U513" s="100"/>
      <c r="V513" s="100"/>
      <c r="W513" s="100"/>
      <c r="X513" s="100"/>
      <c r="Y513" s="100"/>
      <c r="Z513" s="100"/>
      <c r="AA513" s="100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98"/>
      <c r="AR513" s="44"/>
      <c r="AS513" s="44"/>
      <c r="AT513" s="44"/>
      <c r="AU513" s="44"/>
      <c r="AV513" s="44"/>
      <c r="AX513" s="67"/>
      <c r="AY513" s="67"/>
      <c r="BA513" s="69"/>
      <c r="BB513" s="69"/>
    </row>
    <row r="514" spans="1:54" s="99" customFormat="1" ht="8.25" customHeight="1">
      <c r="A514" s="382" t="s">
        <v>124</v>
      </c>
      <c r="B514" s="382"/>
      <c r="C514" s="382"/>
      <c r="D514" s="382"/>
      <c r="E514" s="382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102"/>
      <c r="T514" s="100"/>
      <c r="U514" s="100"/>
      <c r="V514" s="100"/>
      <c r="W514" s="100"/>
      <c r="X514" s="100"/>
      <c r="Y514" s="100"/>
      <c r="Z514" s="100"/>
      <c r="AA514" s="100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98"/>
      <c r="AR514" s="44"/>
      <c r="AS514" s="44"/>
      <c r="AT514" s="44"/>
      <c r="AU514" s="44"/>
      <c r="AV514" s="44"/>
      <c r="AX514" s="67"/>
      <c r="AY514" s="67"/>
      <c r="BA514" s="69"/>
      <c r="BB514" s="69"/>
    </row>
    <row r="515" spans="1:54" s="99" customFormat="1" ht="16.5" customHeight="1">
      <c r="A515" s="382"/>
      <c r="B515" s="382"/>
      <c r="C515" s="382"/>
      <c r="D515" s="382"/>
      <c r="E515" s="382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102"/>
      <c r="T515" s="100"/>
      <c r="U515" s="100"/>
      <c r="V515" s="100"/>
      <c r="W515" s="100"/>
      <c r="X515" s="100"/>
      <c r="Y515" s="100"/>
      <c r="Z515" s="100"/>
      <c r="AA515" s="100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98"/>
      <c r="AR515" s="44"/>
      <c r="AS515" s="44"/>
      <c r="AT515" s="44"/>
      <c r="AU515" s="44"/>
      <c r="AV515" s="44"/>
      <c r="AX515" s="67"/>
      <c r="AY515" s="67"/>
      <c r="BA515" s="69"/>
      <c r="BB515" s="69"/>
    </row>
    <row r="516" spans="1:54" s="99" customFormat="1" ht="8.25" customHeight="1" thickBot="1">
      <c r="AN516" s="106"/>
      <c r="AR516" s="44"/>
      <c r="AS516" s="44"/>
      <c r="AT516" s="44"/>
      <c r="AU516" s="44"/>
      <c r="AV516" s="44"/>
      <c r="AX516" s="67" t="s">
        <v>134</v>
      </c>
      <c r="AY516" s="67" t="s">
        <v>135</v>
      </c>
      <c r="BA516" s="69"/>
      <c r="BB516" s="69"/>
    </row>
    <row r="517" spans="1:54" s="131" customFormat="1" ht="8.25" customHeight="1">
      <c r="A517" s="266" t="s">
        <v>181</v>
      </c>
      <c r="B517" s="267"/>
      <c r="C517" s="272" t="str">
        <f>VLOOKUP(AN521,area_5_l75_2,2)</f>
        <v>海老沼</v>
      </c>
      <c r="D517" s="273"/>
      <c r="E517" s="274"/>
      <c r="F517" s="272" t="str">
        <f>VLOOKUP(AN525,area_5_l75_2,2)</f>
        <v>矢野</v>
      </c>
      <c r="G517" s="273"/>
      <c r="H517" s="274"/>
      <c r="I517" s="272" t="str">
        <f>VLOOKUP(AN529,area_5_l75_2,2)</f>
        <v>元村</v>
      </c>
      <c r="J517" s="273"/>
      <c r="K517" s="274"/>
      <c r="L517" s="272" t="str">
        <f>VLOOKUP(AN533,area_5_l75_2,2)</f>
        <v>湧井</v>
      </c>
      <c r="M517" s="273"/>
      <c r="N517" s="274"/>
      <c r="O517" s="272" t="str">
        <f>VLOOKUP(AN537,area_5_l75_2,2)</f>
        <v>斎藤</v>
      </c>
      <c r="P517" s="273"/>
      <c r="Q517" s="274"/>
      <c r="R517" s="277" t="s">
        <v>94</v>
      </c>
      <c r="S517" s="280" t="s">
        <v>2</v>
      </c>
      <c r="AN517" s="234" t="s">
        <v>181</v>
      </c>
      <c r="AR517" s="44">
        <v>1</v>
      </c>
      <c r="AS517" s="44" t="s">
        <v>618</v>
      </c>
      <c r="AT517" s="44" t="s">
        <v>619</v>
      </c>
      <c r="AU517" s="44" t="s">
        <v>592</v>
      </c>
      <c r="AV517" s="44" t="s">
        <v>619</v>
      </c>
      <c r="AX517" s="67" t="s">
        <v>413</v>
      </c>
      <c r="AY517" s="67" t="s">
        <v>135</v>
      </c>
      <c r="BA517" s="69"/>
      <c r="BB517" s="69"/>
    </row>
    <row r="518" spans="1:54" s="131" customFormat="1" ht="8.25" customHeight="1">
      <c r="A518" s="268"/>
      <c r="B518" s="269"/>
      <c r="C518" s="275"/>
      <c r="D518" s="276"/>
      <c r="E518" s="259"/>
      <c r="F518" s="275"/>
      <c r="G518" s="276"/>
      <c r="H518" s="259"/>
      <c r="I518" s="275"/>
      <c r="J518" s="276"/>
      <c r="K518" s="259"/>
      <c r="L518" s="275"/>
      <c r="M518" s="276"/>
      <c r="N518" s="259"/>
      <c r="O518" s="275"/>
      <c r="P518" s="276"/>
      <c r="Q518" s="259"/>
      <c r="R518" s="278"/>
      <c r="S518" s="281"/>
      <c r="AN518" s="235"/>
      <c r="AR518" s="44">
        <v>2</v>
      </c>
      <c r="AS518" s="44" t="s">
        <v>620</v>
      </c>
      <c r="AT518" s="44" t="s">
        <v>621</v>
      </c>
      <c r="AU518" s="44" t="s">
        <v>622</v>
      </c>
      <c r="AV518" s="44" t="s">
        <v>524</v>
      </c>
      <c r="AX518" s="67" t="s">
        <v>145</v>
      </c>
      <c r="AY518" s="67" t="s">
        <v>62</v>
      </c>
      <c r="BA518" s="67" t="str">
        <f>AX517&amp;AX518</f>
        <v>Ｌ７５－１</v>
      </c>
      <c r="BB518" s="67" t="str">
        <f>AY517&amp;AY518</f>
        <v>8LDA0001</v>
      </c>
    </row>
    <row r="519" spans="1:54" s="131" customFormat="1" ht="8.25" customHeight="1">
      <c r="A519" s="268"/>
      <c r="B519" s="269"/>
      <c r="C519" s="275" t="str">
        <f>VLOOKUP(AN523,area_5_l75_2,4)</f>
        <v>横山</v>
      </c>
      <c r="D519" s="276"/>
      <c r="E519" s="259"/>
      <c r="F519" s="275" t="str">
        <f>VLOOKUP(AN527,area_5_l75_2,4)</f>
        <v>真鍋</v>
      </c>
      <c r="G519" s="276"/>
      <c r="H519" s="259"/>
      <c r="I519" s="275" t="str">
        <f>VLOOKUP(AN531,area_5_l75_2,4)</f>
        <v>櫻井</v>
      </c>
      <c r="J519" s="276"/>
      <c r="K519" s="259"/>
      <c r="L519" s="275" t="str">
        <f>VLOOKUP(AN535,area_5_l75_2,4)</f>
        <v>島田</v>
      </c>
      <c r="M519" s="276"/>
      <c r="N519" s="259"/>
      <c r="O519" s="275" t="str">
        <f>VLOOKUP(AN539,area_5_l75_2,4)</f>
        <v>太田</v>
      </c>
      <c r="P519" s="276"/>
      <c r="Q519" s="259"/>
      <c r="R519" s="278"/>
      <c r="S519" s="281"/>
      <c r="AN519" s="235"/>
      <c r="AR519" s="44">
        <v>3</v>
      </c>
      <c r="AS519" s="44" t="s">
        <v>623</v>
      </c>
      <c r="AT519" s="44" t="s">
        <v>624</v>
      </c>
      <c r="AU519" s="44" t="s">
        <v>561</v>
      </c>
      <c r="AV519" s="44" t="s">
        <v>621</v>
      </c>
      <c r="AX519" s="67" t="s">
        <v>3</v>
      </c>
      <c r="AY519" s="67" t="s">
        <v>63</v>
      </c>
      <c r="BA519" s="67" t="str">
        <f>AX517&amp;AX519</f>
        <v>Ｌ７５－２</v>
      </c>
      <c r="BB519" s="67" t="str">
        <f>AY517&amp;AY519</f>
        <v>8LDA0002</v>
      </c>
    </row>
    <row r="520" spans="1:54" s="131" customFormat="1" ht="8.25" customHeight="1">
      <c r="A520" s="270"/>
      <c r="B520" s="271"/>
      <c r="C520" s="283"/>
      <c r="D520" s="284"/>
      <c r="E520" s="261"/>
      <c r="F520" s="283"/>
      <c r="G520" s="284"/>
      <c r="H520" s="261"/>
      <c r="I520" s="283"/>
      <c r="J520" s="284"/>
      <c r="K520" s="261"/>
      <c r="L520" s="283"/>
      <c r="M520" s="284"/>
      <c r="N520" s="261"/>
      <c r="O520" s="283"/>
      <c r="P520" s="284"/>
      <c r="Q520" s="261"/>
      <c r="R520" s="279"/>
      <c r="S520" s="282"/>
      <c r="AN520" s="235"/>
      <c r="AR520" s="44">
        <v>4</v>
      </c>
      <c r="AS520" s="44" t="s">
        <v>625</v>
      </c>
      <c r="AT520" s="44" t="s">
        <v>626</v>
      </c>
      <c r="AU520" s="44" t="s">
        <v>627</v>
      </c>
      <c r="AV520" s="44" t="s">
        <v>628</v>
      </c>
      <c r="AX520" s="67" t="s">
        <v>4</v>
      </c>
      <c r="AY520" s="67" t="s">
        <v>64</v>
      </c>
      <c r="BA520" s="67" t="str">
        <f>AX517&amp;AX520</f>
        <v>Ｌ７５－３</v>
      </c>
      <c r="BB520" s="67" t="str">
        <f>AY517&amp;AY520</f>
        <v>8LDA0003</v>
      </c>
    </row>
    <row r="521" spans="1:54" s="131" customFormat="1" ht="8.25" customHeight="1">
      <c r="A521" s="215" t="str">
        <f>VLOOKUP(AN521,area_5_l75_2,2)&amp;"・"&amp;VLOOKUP(AN521,area_5_l75_2,4)</f>
        <v>海老沼・横山</v>
      </c>
      <c r="B521" s="216"/>
      <c r="C521" s="219"/>
      <c r="D521" s="220"/>
      <c r="E521" s="221"/>
      <c r="F521" s="20" t="s">
        <v>246</v>
      </c>
      <c r="G521" s="21"/>
      <c r="H521" s="22"/>
      <c r="I521" s="20" t="s">
        <v>17</v>
      </c>
      <c r="J521" s="21"/>
      <c r="K521" s="22"/>
      <c r="L521" s="20" t="s">
        <v>16</v>
      </c>
      <c r="M521" s="21"/>
      <c r="N521" s="22"/>
      <c r="O521" s="20" t="s">
        <v>25</v>
      </c>
      <c r="P521" s="21"/>
      <c r="Q521" s="22"/>
      <c r="R521" s="228"/>
      <c r="S521" s="231"/>
      <c r="AN521" s="234">
        <v>1</v>
      </c>
      <c r="AR521" s="44">
        <v>5</v>
      </c>
      <c r="AS521" s="44" t="s">
        <v>629</v>
      </c>
      <c r="AT521" s="44" t="s">
        <v>630</v>
      </c>
      <c r="AU521" s="44" t="s">
        <v>631</v>
      </c>
      <c r="AV521" s="44" t="s">
        <v>507</v>
      </c>
      <c r="AX521" s="67" t="s">
        <v>5</v>
      </c>
      <c r="AY521" s="67" t="s">
        <v>65</v>
      </c>
      <c r="BA521" s="67" t="str">
        <f>AX517&amp;AX521</f>
        <v>Ｌ７５－４</v>
      </c>
      <c r="BB521" s="67" t="str">
        <f>AY517&amp;AY521</f>
        <v>8LDA0004</v>
      </c>
    </row>
    <row r="522" spans="1:54" s="131" customFormat="1" ht="8.25" customHeight="1">
      <c r="A522" s="217"/>
      <c r="B522" s="218"/>
      <c r="C522" s="222"/>
      <c r="D522" s="223"/>
      <c r="E522" s="224"/>
      <c r="F522" s="23"/>
      <c r="G522" s="5"/>
      <c r="H522" s="24"/>
      <c r="I522" s="23"/>
      <c r="J522" s="5"/>
      <c r="K522" s="24"/>
      <c r="L522" s="23"/>
      <c r="M522" s="5"/>
      <c r="N522" s="24"/>
      <c r="O522" s="23"/>
      <c r="P522" s="5"/>
      <c r="Q522" s="24"/>
      <c r="R522" s="229"/>
      <c r="S522" s="232"/>
      <c r="AN522" s="235"/>
      <c r="AR522" s="44"/>
      <c r="AS522" s="44"/>
      <c r="AT522" s="44"/>
      <c r="AU522" s="44"/>
      <c r="AV522" s="44"/>
      <c r="AX522" s="67" t="s">
        <v>11</v>
      </c>
      <c r="AY522" s="187" t="s">
        <v>69</v>
      </c>
      <c r="BA522" s="67" t="str">
        <f>AX517&amp;AX522</f>
        <v>Ｌ７５－５</v>
      </c>
      <c r="BB522" s="67" t="str">
        <f>AY517&amp;AY522</f>
        <v>8LDA0005</v>
      </c>
    </row>
    <row r="523" spans="1:54" s="131" customFormat="1" ht="8.25" customHeight="1">
      <c r="A523" s="258" t="str">
        <f>IF(VLOOKUP(AN523,area_5_l75_2,3)=VLOOKUP(AN523,area_5_l75_2,5),"("&amp;VLOOKUP(AN523,area_5_l75_2,3)&amp;")","("&amp;VLOOKUP(AN523,area_5_l75_2,3)&amp;"・"&amp;VLOOKUP(AN523,area_5_l75_2,5)&amp;")")</f>
        <v>(大宮レオナ)</v>
      </c>
      <c r="B523" s="259"/>
      <c r="C523" s="222"/>
      <c r="D523" s="223"/>
      <c r="E523" s="224"/>
      <c r="F523" s="23"/>
      <c r="G523" s="5"/>
      <c r="H523" s="24"/>
      <c r="I523" s="23"/>
      <c r="J523" s="5"/>
      <c r="K523" s="24"/>
      <c r="L523" s="23"/>
      <c r="M523" s="5"/>
      <c r="N523" s="24"/>
      <c r="O523" s="23"/>
      <c r="P523" s="5"/>
      <c r="Q523" s="24"/>
      <c r="R523" s="229"/>
      <c r="S523" s="232"/>
      <c r="AN523" s="235">
        <v>1</v>
      </c>
      <c r="AR523" s="44"/>
      <c r="AS523" s="44"/>
      <c r="AT523" s="44"/>
      <c r="AU523" s="44"/>
      <c r="AV523" s="44"/>
      <c r="AX523" s="67" t="s">
        <v>12</v>
      </c>
      <c r="AY523" s="187" t="s">
        <v>74</v>
      </c>
      <c r="BA523" s="67" t="str">
        <f>AX517&amp;AX523</f>
        <v>Ｌ７５－６</v>
      </c>
      <c r="BB523" s="67" t="str">
        <f>AY517&amp;AY523</f>
        <v>8LDA0006</v>
      </c>
    </row>
    <row r="524" spans="1:54" s="131" customFormat="1" ht="8.25" customHeight="1">
      <c r="A524" s="260"/>
      <c r="B524" s="261"/>
      <c r="C524" s="262"/>
      <c r="D524" s="263"/>
      <c r="E524" s="264"/>
      <c r="F524" s="25"/>
      <c r="G524" s="26"/>
      <c r="H524" s="27"/>
      <c r="I524" s="25"/>
      <c r="J524" s="26"/>
      <c r="K524" s="27"/>
      <c r="L524" s="25"/>
      <c r="M524" s="26"/>
      <c r="N524" s="27"/>
      <c r="O524" s="25"/>
      <c r="P524" s="26"/>
      <c r="Q524" s="27"/>
      <c r="R524" s="285"/>
      <c r="S524" s="286"/>
      <c r="AN524" s="240"/>
      <c r="AR524" s="44"/>
      <c r="AS524" s="44"/>
      <c r="AT524" s="44"/>
      <c r="AU524" s="44"/>
      <c r="AV524" s="44"/>
      <c r="AX524" s="67" t="s">
        <v>13</v>
      </c>
      <c r="AY524" s="187" t="s">
        <v>247</v>
      </c>
      <c r="BA524" s="67" t="str">
        <f>AX517&amp;AX524</f>
        <v>Ｌ７５－７</v>
      </c>
      <c r="BB524" s="67" t="str">
        <f>AY517&amp;AY524</f>
        <v>8LDA0007</v>
      </c>
    </row>
    <row r="525" spans="1:54" s="131" customFormat="1" ht="8.25" customHeight="1">
      <c r="A525" s="215" t="str">
        <f>VLOOKUP(AN525,area_5_l75_2,2)&amp;"・"&amp;VLOOKUP(AN525,area_5_l75_2,4)</f>
        <v>矢野・真鍋</v>
      </c>
      <c r="B525" s="216"/>
      <c r="C525" s="20" t="str">
        <f>F521</f>
        <v>1</v>
      </c>
      <c r="D525" s="21"/>
      <c r="E525" s="22"/>
      <c r="F525" s="219"/>
      <c r="G525" s="220"/>
      <c r="H525" s="221"/>
      <c r="I525" s="20" t="s">
        <v>15</v>
      </c>
      <c r="J525" s="21"/>
      <c r="K525" s="22"/>
      <c r="L525" s="20" t="s">
        <v>7</v>
      </c>
      <c r="M525" s="21"/>
      <c r="N525" s="22"/>
      <c r="O525" s="20" t="s">
        <v>53</v>
      </c>
      <c r="P525" s="21"/>
      <c r="Q525" s="22"/>
      <c r="R525" s="228"/>
      <c r="S525" s="231"/>
      <c r="AN525" s="234">
        <v>5</v>
      </c>
      <c r="AR525" s="44"/>
      <c r="AS525" s="44"/>
      <c r="AT525" s="44"/>
      <c r="AU525" s="44"/>
      <c r="AV525" s="44"/>
      <c r="AX525" s="67" t="s">
        <v>14</v>
      </c>
      <c r="AY525" s="187" t="s">
        <v>248</v>
      </c>
      <c r="BA525" s="67" t="str">
        <f>AX517&amp;AX525</f>
        <v>Ｌ７５－８</v>
      </c>
      <c r="BB525" s="67" t="str">
        <f>AY517&amp;AY525</f>
        <v>8LDA0008</v>
      </c>
    </row>
    <row r="526" spans="1:54" s="131" customFormat="1" ht="8.25" customHeight="1">
      <c r="A526" s="217"/>
      <c r="B526" s="218"/>
      <c r="C526" s="23"/>
      <c r="D526" s="5"/>
      <c r="E526" s="24"/>
      <c r="F526" s="222"/>
      <c r="G526" s="223"/>
      <c r="H526" s="224"/>
      <c r="I526" s="23"/>
      <c r="J526" s="5"/>
      <c r="K526" s="24"/>
      <c r="L526" s="23"/>
      <c r="M526" s="5"/>
      <c r="N526" s="24"/>
      <c r="O526" s="23"/>
      <c r="P526" s="5"/>
      <c r="Q526" s="24"/>
      <c r="R526" s="229"/>
      <c r="S526" s="232"/>
      <c r="AN526" s="235"/>
      <c r="AR526" s="44"/>
      <c r="AS526" s="44"/>
      <c r="AT526" s="44"/>
      <c r="AU526" s="44"/>
      <c r="AV526" s="44"/>
      <c r="AX526" s="67" t="s">
        <v>18</v>
      </c>
      <c r="AY526" s="187" t="s">
        <v>249</v>
      </c>
      <c r="BA526" s="67" t="str">
        <f>AX517&amp;AX526</f>
        <v>Ｌ７５－９</v>
      </c>
      <c r="BB526" s="67" t="str">
        <f>AY517&amp;AY526</f>
        <v>8LDA0009</v>
      </c>
    </row>
    <row r="527" spans="1:54" s="131" customFormat="1" ht="8.25" customHeight="1">
      <c r="A527" s="258" t="str">
        <f>IF(VLOOKUP(AN527,area_5_l75_2,3)=VLOOKUP(AN527,area_5_l75_2,5),"("&amp;VLOOKUP(AN527,area_5_l75_2,3)&amp;")","("&amp;VLOOKUP(AN527,area_5_l75_2,3)&amp;"・"&amp;VLOOKUP(AN527,area_5_l75_2,5)&amp;")")</f>
        <v>(スカイ・shot'04)</v>
      </c>
      <c r="B527" s="259"/>
      <c r="C527" s="23"/>
      <c r="D527" s="5"/>
      <c r="E527" s="24"/>
      <c r="F527" s="222"/>
      <c r="G527" s="223"/>
      <c r="H527" s="224"/>
      <c r="I527" s="23"/>
      <c r="J527" s="5"/>
      <c r="K527" s="24"/>
      <c r="L527" s="23"/>
      <c r="M527" s="5"/>
      <c r="N527" s="24"/>
      <c r="O527" s="23"/>
      <c r="P527" s="5"/>
      <c r="Q527" s="24"/>
      <c r="R527" s="229"/>
      <c r="S527" s="232"/>
      <c r="AN527" s="235">
        <v>5</v>
      </c>
      <c r="AR527" s="44"/>
      <c r="AS527" s="44"/>
      <c r="AT527" s="44"/>
      <c r="AU527" s="44"/>
      <c r="AV527" s="44"/>
      <c r="AX527" s="67" t="s">
        <v>19</v>
      </c>
      <c r="AY527" s="187" t="s">
        <v>250</v>
      </c>
      <c r="BA527" s="67" t="str">
        <f>AX517&amp;AX527</f>
        <v>Ｌ７５－１０</v>
      </c>
      <c r="BB527" s="67" t="str">
        <f>AY517&amp;AY527</f>
        <v>8LDA0010</v>
      </c>
    </row>
    <row r="528" spans="1:54" s="131" customFormat="1" ht="8.25" customHeight="1">
      <c r="A528" s="260"/>
      <c r="B528" s="261"/>
      <c r="C528" s="25"/>
      <c r="D528" s="26"/>
      <c r="E528" s="27"/>
      <c r="F528" s="262"/>
      <c r="G528" s="263"/>
      <c r="H528" s="264"/>
      <c r="I528" s="25"/>
      <c r="J528" s="26"/>
      <c r="K528" s="27"/>
      <c r="L528" s="25"/>
      <c r="M528" s="26"/>
      <c r="N528" s="27"/>
      <c r="O528" s="25"/>
      <c r="P528" s="26"/>
      <c r="Q528" s="27"/>
      <c r="R528" s="285"/>
      <c r="S528" s="286"/>
      <c r="AN528" s="240"/>
      <c r="AR528" s="44"/>
      <c r="AS528" s="44"/>
      <c r="AT528" s="44"/>
      <c r="AU528" s="44"/>
      <c r="AV528" s="44"/>
      <c r="AX528" s="67"/>
      <c r="AY528" s="67"/>
      <c r="BA528" s="69"/>
      <c r="BB528" s="69"/>
    </row>
    <row r="529" spans="1:54" s="131" customFormat="1" ht="8.25" customHeight="1">
      <c r="A529" s="215" t="str">
        <f>VLOOKUP(AN529,area_5_l75_2,2)&amp;"・"&amp;VLOOKUP(AN529,area_5_l75_2,4)</f>
        <v>元村・櫻井</v>
      </c>
      <c r="B529" s="216"/>
      <c r="C529" s="20" t="str">
        <f>I521</f>
        <v>6</v>
      </c>
      <c r="D529" s="21"/>
      <c r="E529" s="22"/>
      <c r="F529" s="20" t="str">
        <f>I525</f>
        <v>4</v>
      </c>
      <c r="G529" s="21"/>
      <c r="H529" s="22"/>
      <c r="I529" s="219"/>
      <c r="J529" s="220"/>
      <c r="K529" s="221"/>
      <c r="L529" s="20" t="s">
        <v>123</v>
      </c>
      <c r="M529" s="21"/>
      <c r="N529" s="22"/>
      <c r="O529" s="20" t="s">
        <v>10</v>
      </c>
      <c r="P529" s="21"/>
      <c r="Q529" s="22"/>
      <c r="R529" s="228"/>
      <c r="S529" s="231"/>
      <c r="AN529" s="235">
        <v>4</v>
      </c>
      <c r="AR529" s="44"/>
      <c r="AS529" s="44"/>
      <c r="AT529" s="44"/>
      <c r="AU529" s="44"/>
      <c r="AV529" s="44"/>
      <c r="AX529" s="67"/>
      <c r="AY529" s="67"/>
      <c r="BA529" s="69"/>
      <c r="BB529" s="69"/>
    </row>
    <row r="530" spans="1:54" s="131" customFormat="1" ht="8.25" customHeight="1">
      <c r="A530" s="217"/>
      <c r="B530" s="218"/>
      <c r="C530" s="23"/>
      <c r="D530" s="5"/>
      <c r="E530" s="24"/>
      <c r="F530" s="23"/>
      <c r="G530" s="5"/>
      <c r="H530" s="24"/>
      <c r="I530" s="222"/>
      <c r="J530" s="223"/>
      <c r="K530" s="224"/>
      <c r="L530" s="23"/>
      <c r="M530" s="5"/>
      <c r="N530" s="24"/>
      <c r="O530" s="23"/>
      <c r="P530" s="5"/>
      <c r="Q530" s="24"/>
      <c r="R530" s="229"/>
      <c r="S530" s="232"/>
      <c r="AN530" s="235"/>
      <c r="AR530" s="44"/>
      <c r="AS530" s="44"/>
      <c r="AT530" s="44"/>
      <c r="AU530" s="44"/>
      <c r="AV530" s="44"/>
      <c r="AX530" s="67"/>
      <c r="AY530" s="67"/>
      <c r="BA530" s="69"/>
      <c r="BB530" s="69"/>
    </row>
    <row r="531" spans="1:54" s="131" customFormat="1" ht="8.25" customHeight="1">
      <c r="A531" s="236" t="str">
        <f>IF(VLOOKUP(AN531,area_5_l75_2,3)=VLOOKUP(AN531,area_5_l75_2,5),"("&amp;VLOOKUP(AN531,area_5_l75_2,3)&amp;")","("&amp;VLOOKUP(AN531,area_5_l75_2,3)&amp;"・"&amp;VLOOKUP(AN531,area_5_l75_2,5)&amp;")")</f>
        <v>(ポピー・さつきシャトル)</v>
      </c>
      <c r="B531" s="237"/>
      <c r="C531" s="23"/>
      <c r="D531" s="5"/>
      <c r="E531" s="24"/>
      <c r="F531" s="23"/>
      <c r="G531" s="5"/>
      <c r="H531" s="24"/>
      <c r="I531" s="222"/>
      <c r="J531" s="223"/>
      <c r="K531" s="224"/>
      <c r="L531" s="23"/>
      <c r="M531" s="5"/>
      <c r="N531" s="24"/>
      <c r="O531" s="23"/>
      <c r="P531" s="5"/>
      <c r="Q531" s="24"/>
      <c r="R531" s="229"/>
      <c r="S531" s="232"/>
      <c r="AN531" s="235">
        <v>4</v>
      </c>
      <c r="AR531" s="44"/>
      <c r="AS531" s="44"/>
      <c r="AT531" s="44"/>
      <c r="AU531" s="44"/>
      <c r="AV531" s="44"/>
      <c r="AX531" s="67"/>
      <c r="AY531" s="67"/>
      <c r="BA531" s="69"/>
      <c r="BB531" s="69"/>
    </row>
    <row r="532" spans="1:54" s="131" customFormat="1" ht="8.25" customHeight="1">
      <c r="A532" s="265"/>
      <c r="B532" s="237"/>
      <c r="C532" s="23"/>
      <c r="D532" s="26"/>
      <c r="E532" s="24"/>
      <c r="F532" s="23"/>
      <c r="G532" s="26"/>
      <c r="H532" s="24"/>
      <c r="I532" s="262"/>
      <c r="J532" s="263"/>
      <c r="K532" s="264"/>
      <c r="L532" s="23"/>
      <c r="M532" s="26"/>
      <c r="N532" s="24"/>
      <c r="O532" s="23"/>
      <c r="P532" s="26"/>
      <c r="Q532" s="24"/>
      <c r="R532" s="229"/>
      <c r="S532" s="232"/>
      <c r="AN532" s="240"/>
      <c r="AR532" s="44"/>
      <c r="AS532" s="44"/>
      <c r="AT532" s="44"/>
      <c r="AU532" s="44"/>
      <c r="AV532" s="44"/>
      <c r="AX532" s="67"/>
      <c r="AY532" s="67"/>
      <c r="BA532" s="69"/>
      <c r="BB532" s="69"/>
    </row>
    <row r="533" spans="1:54" s="131" customFormat="1" ht="8.25" customHeight="1">
      <c r="A533" s="215" t="str">
        <f>VLOOKUP(AN533,area_5_l75_2,2)&amp;"・"&amp;VLOOKUP(AN533,area_5_l75_2,4)</f>
        <v>湧井・島田</v>
      </c>
      <c r="B533" s="216"/>
      <c r="C533" s="20" t="str">
        <f>L521</f>
        <v>9</v>
      </c>
      <c r="D533" s="21"/>
      <c r="E533" s="22"/>
      <c r="F533" s="20" t="str">
        <f>L525</f>
        <v>7</v>
      </c>
      <c r="G533" s="21"/>
      <c r="H533" s="22"/>
      <c r="I533" s="20" t="str">
        <f>L529</f>
        <v>2</v>
      </c>
      <c r="J533" s="21"/>
      <c r="K533" s="22"/>
      <c r="L533" s="219"/>
      <c r="M533" s="220"/>
      <c r="N533" s="221"/>
      <c r="O533" s="20" t="s">
        <v>139</v>
      </c>
      <c r="P533" s="21"/>
      <c r="Q533" s="22"/>
      <c r="R533" s="228"/>
      <c r="S533" s="231"/>
      <c r="AN533" s="234">
        <v>3</v>
      </c>
      <c r="AR533" s="44"/>
      <c r="AS533" s="44"/>
      <c r="AT533" s="44"/>
      <c r="AU533" s="44"/>
      <c r="AV533" s="44"/>
      <c r="AX533" s="67"/>
      <c r="AY533" s="67"/>
      <c r="BA533" s="69"/>
      <c r="BB533" s="69"/>
    </row>
    <row r="534" spans="1:54" s="131" customFormat="1" ht="8.25" customHeight="1">
      <c r="A534" s="217"/>
      <c r="B534" s="218"/>
      <c r="C534" s="23"/>
      <c r="D534" s="5"/>
      <c r="E534" s="24"/>
      <c r="F534" s="23"/>
      <c r="G534" s="5"/>
      <c r="H534" s="24"/>
      <c r="I534" s="23"/>
      <c r="J534" s="5"/>
      <c r="K534" s="24"/>
      <c r="L534" s="222"/>
      <c r="M534" s="223"/>
      <c r="N534" s="224"/>
      <c r="O534" s="23"/>
      <c r="P534" s="5"/>
      <c r="Q534" s="24"/>
      <c r="R534" s="229"/>
      <c r="S534" s="232"/>
      <c r="AN534" s="235"/>
      <c r="AR534" s="44"/>
      <c r="AS534" s="44"/>
      <c r="AT534" s="44"/>
      <c r="AU534" s="44"/>
      <c r="AV534" s="44"/>
      <c r="AX534" s="67"/>
      <c r="AY534" s="67"/>
      <c r="BA534" s="69"/>
      <c r="BB534" s="69"/>
    </row>
    <row r="535" spans="1:54" s="131" customFormat="1" ht="8.25" customHeight="1">
      <c r="A535" s="236" t="str">
        <f>IF(VLOOKUP(AN535,area_5_l75_2,3)=VLOOKUP(AN535,area_5_l75_2,5),"("&amp;VLOOKUP(AN535,area_5_l75_2,3)&amp;")","("&amp;VLOOKUP(AN535,area_5_l75_2,3)&amp;"・"&amp;VLOOKUP(AN535,area_5_l75_2,5)&amp;")")</f>
        <v>(ドロップス・市川東部)</v>
      </c>
      <c r="B535" s="237"/>
      <c r="C535" s="23"/>
      <c r="D535" s="5"/>
      <c r="E535" s="24"/>
      <c r="F535" s="23"/>
      <c r="G535" s="5"/>
      <c r="H535" s="24"/>
      <c r="I535" s="23"/>
      <c r="J535" s="5"/>
      <c r="K535" s="24"/>
      <c r="L535" s="222"/>
      <c r="M535" s="223"/>
      <c r="N535" s="224"/>
      <c r="O535" s="23"/>
      <c r="P535" s="5"/>
      <c r="Q535" s="24"/>
      <c r="R535" s="229"/>
      <c r="S535" s="232"/>
      <c r="AN535" s="235">
        <v>3</v>
      </c>
      <c r="AR535" s="44"/>
      <c r="AS535" s="44"/>
      <c r="AT535" s="44"/>
      <c r="AU535" s="44"/>
      <c r="AV535" s="44"/>
      <c r="AX535" s="67"/>
      <c r="AY535" s="67"/>
      <c r="BA535" s="69"/>
      <c r="BB535" s="69"/>
    </row>
    <row r="536" spans="1:54" s="131" customFormat="1" ht="8.25" customHeight="1">
      <c r="A536" s="265"/>
      <c r="B536" s="237"/>
      <c r="C536" s="23"/>
      <c r="D536" s="26"/>
      <c r="E536" s="24"/>
      <c r="F536" s="23"/>
      <c r="G536" s="26"/>
      <c r="H536" s="24"/>
      <c r="I536" s="23"/>
      <c r="J536" s="26"/>
      <c r="K536" s="24"/>
      <c r="L536" s="262"/>
      <c r="M536" s="263"/>
      <c r="N536" s="264"/>
      <c r="O536" s="23"/>
      <c r="P536" s="26"/>
      <c r="Q536" s="24"/>
      <c r="R536" s="229"/>
      <c r="S536" s="232"/>
      <c r="AN536" s="240"/>
      <c r="AR536" s="44"/>
      <c r="AS536" s="44"/>
      <c r="AT536" s="44"/>
      <c r="AU536" s="44"/>
      <c r="AV536" s="44"/>
      <c r="AX536" s="67"/>
      <c r="AY536" s="67"/>
      <c r="BA536" s="69"/>
      <c r="BB536" s="69"/>
    </row>
    <row r="537" spans="1:54" s="131" customFormat="1" ht="8.25" customHeight="1">
      <c r="A537" s="215" t="str">
        <f>VLOOKUP(AN537,area_5_l75_2,2)&amp;"・"&amp;VLOOKUP(AN537,area_5_l75_2,4)</f>
        <v>斎藤・太田</v>
      </c>
      <c r="B537" s="216"/>
      <c r="C537" s="20" t="str">
        <f>O521</f>
        <v>3</v>
      </c>
      <c r="D537" s="21"/>
      <c r="E537" s="22"/>
      <c r="F537" s="20" t="str">
        <f>O525</f>
        <v>10</v>
      </c>
      <c r="G537" s="21"/>
      <c r="H537" s="22"/>
      <c r="I537" s="21" t="str">
        <f>O529</f>
        <v>8</v>
      </c>
      <c r="J537" s="21"/>
      <c r="K537" s="22"/>
      <c r="L537" s="20" t="str">
        <f>O533</f>
        <v>5</v>
      </c>
      <c r="M537" s="21"/>
      <c r="N537" s="22"/>
      <c r="O537" s="219"/>
      <c r="P537" s="220"/>
      <c r="Q537" s="221"/>
      <c r="R537" s="228"/>
      <c r="S537" s="231"/>
      <c r="AN537" s="234">
        <v>2</v>
      </c>
      <c r="AR537" s="44"/>
      <c r="AS537" s="44"/>
      <c r="AT537" s="44"/>
      <c r="AU537" s="44"/>
      <c r="AV537" s="44"/>
      <c r="AX537" s="67"/>
      <c r="AY537" s="67"/>
      <c r="BA537" s="69"/>
      <c r="BB537" s="69"/>
    </row>
    <row r="538" spans="1:54" s="131" customFormat="1" ht="8.25" customHeight="1">
      <c r="A538" s="217"/>
      <c r="B538" s="218"/>
      <c r="C538" s="23"/>
      <c r="D538" s="5"/>
      <c r="E538" s="24"/>
      <c r="F538" s="23"/>
      <c r="G538" s="5"/>
      <c r="H538" s="24"/>
      <c r="I538" s="5"/>
      <c r="J538" s="5"/>
      <c r="K538" s="24"/>
      <c r="L538" s="23"/>
      <c r="M538" s="5"/>
      <c r="N538" s="24"/>
      <c r="O538" s="222"/>
      <c r="P538" s="223"/>
      <c r="Q538" s="224"/>
      <c r="R538" s="229"/>
      <c r="S538" s="232"/>
      <c r="AN538" s="235"/>
      <c r="AR538" s="44"/>
      <c r="AS538" s="44"/>
      <c r="AT538" s="44"/>
      <c r="AU538" s="44"/>
      <c r="AV538" s="44"/>
      <c r="AX538" s="67"/>
      <c r="AY538" s="67"/>
      <c r="BA538" s="69"/>
      <c r="BB538" s="69"/>
    </row>
    <row r="539" spans="1:54" s="131" customFormat="1" ht="8.25" customHeight="1">
      <c r="A539" s="236" t="str">
        <f>IF(VLOOKUP(AN539,area_5_l75_2,3)=VLOOKUP(AN539,area_5_l75_2,5),"("&amp;VLOOKUP(AN539,area_5_l75_2,3)&amp;")","("&amp;VLOOKUP(AN539,area_5_l75_2,3)&amp;"・"&amp;VLOOKUP(AN539,area_5_l75_2,5)&amp;")")</f>
        <v>(市川東部・エルシックス)</v>
      </c>
      <c r="B539" s="237"/>
      <c r="C539" s="23"/>
      <c r="D539" s="5"/>
      <c r="E539" s="24"/>
      <c r="F539" s="23"/>
      <c r="G539" s="5"/>
      <c r="H539" s="24"/>
      <c r="I539" s="5"/>
      <c r="J539" s="5"/>
      <c r="K539" s="24"/>
      <c r="L539" s="23"/>
      <c r="M539" s="5"/>
      <c r="N539" s="24"/>
      <c r="O539" s="222"/>
      <c r="P539" s="223"/>
      <c r="Q539" s="224"/>
      <c r="R539" s="229"/>
      <c r="S539" s="232"/>
      <c r="AN539" s="235">
        <v>2</v>
      </c>
      <c r="AR539" s="44"/>
      <c r="AS539" s="44"/>
      <c r="AT539" s="44"/>
      <c r="AU539" s="44"/>
      <c r="AV539" s="44"/>
      <c r="AX539" s="67"/>
      <c r="AY539" s="67"/>
      <c r="BA539" s="69"/>
      <c r="BB539" s="69"/>
    </row>
    <row r="540" spans="1:54" s="131" customFormat="1" ht="8.25" customHeight="1" thickBot="1">
      <c r="A540" s="238"/>
      <c r="B540" s="239"/>
      <c r="C540" s="28"/>
      <c r="D540" s="29"/>
      <c r="E540" s="30"/>
      <c r="F540" s="28"/>
      <c r="G540" s="29"/>
      <c r="H540" s="30"/>
      <c r="I540" s="29"/>
      <c r="J540" s="29"/>
      <c r="K540" s="30"/>
      <c r="L540" s="28"/>
      <c r="M540" s="29"/>
      <c r="N540" s="30"/>
      <c r="O540" s="225"/>
      <c r="P540" s="226"/>
      <c r="Q540" s="227"/>
      <c r="R540" s="230"/>
      <c r="S540" s="233"/>
      <c r="AN540" s="240"/>
      <c r="AR540" s="44"/>
      <c r="AS540" s="44"/>
      <c r="AT540" s="44"/>
      <c r="AU540" s="44"/>
      <c r="AV540" s="44"/>
      <c r="AX540" s="67"/>
      <c r="AY540" s="67"/>
      <c r="BA540" s="69"/>
      <c r="BB540" s="69"/>
    </row>
    <row r="541" spans="1:54" s="131" customFormat="1" ht="8.25" customHeight="1">
      <c r="A541" s="43"/>
      <c r="B541" s="43"/>
      <c r="C541" s="42"/>
      <c r="D541" s="42"/>
      <c r="E541" s="42"/>
      <c r="F541" s="42"/>
      <c r="G541" s="42"/>
      <c r="H541" s="42"/>
      <c r="I541" s="42"/>
      <c r="J541" s="137"/>
      <c r="K541" s="137"/>
      <c r="U541" s="139"/>
      <c r="V541" s="139"/>
      <c r="W541" s="139"/>
      <c r="X541" s="139"/>
      <c r="Y541" s="139"/>
      <c r="Z541" s="139"/>
      <c r="AA541" s="139"/>
      <c r="AB541" s="139"/>
      <c r="AC541" s="139"/>
      <c r="AD541" s="139"/>
      <c r="AE541" s="139"/>
      <c r="AF541" s="139"/>
      <c r="AG541" s="139"/>
      <c r="AH541" s="139"/>
      <c r="AI541" s="139"/>
      <c r="AJ541" s="139"/>
      <c r="AK541" s="139"/>
      <c r="AL541" s="126"/>
      <c r="AR541" s="44"/>
      <c r="AS541" s="44"/>
      <c r="AT541" s="44"/>
      <c r="AU541" s="44"/>
      <c r="AV541" s="44"/>
      <c r="AX541" s="67"/>
      <c r="AY541" s="67"/>
      <c r="BA541" s="69"/>
      <c r="BB541" s="69"/>
    </row>
    <row r="542" spans="1:54" s="99" customFormat="1" ht="8.25" customHeight="1">
      <c r="AR542" s="44"/>
      <c r="AS542" s="44"/>
      <c r="AT542" s="44"/>
      <c r="AU542" s="44"/>
      <c r="AV542" s="44"/>
      <c r="AX542" s="67"/>
      <c r="AY542" s="67"/>
      <c r="BA542" s="69"/>
      <c r="BB542" s="69"/>
    </row>
  </sheetData>
  <mergeCells count="1278">
    <mergeCell ref="R189:S190"/>
    <mergeCell ref="A99:B100"/>
    <mergeCell ref="I99:K102"/>
    <mergeCell ref="O99:Q102"/>
    <mergeCell ref="R99:R102"/>
    <mergeCell ref="A174:K176"/>
    <mergeCell ref="F179:K179"/>
    <mergeCell ref="B181:E181"/>
    <mergeCell ref="L181:Q181"/>
    <mergeCell ref="A183:B184"/>
    <mergeCell ref="C183:H184"/>
    <mergeCell ref="I183:N184"/>
    <mergeCell ref="O183:R184"/>
    <mergeCell ref="A157:B158"/>
    <mergeCell ref="C157:E160"/>
    <mergeCell ref="O157:Q160"/>
    <mergeCell ref="R157:R160"/>
    <mergeCell ref="AH99:AJ102"/>
    <mergeCell ref="AK99:AK102"/>
    <mergeCell ref="AN99:AN100"/>
    <mergeCell ref="AP99:AP100"/>
    <mergeCell ref="A101:B102"/>
    <mergeCell ref="T101:U102"/>
    <mergeCell ref="AN101:AN102"/>
    <mergeCell ref="AP101:AP102"/>
    <mergeCell ref="A103:B104"/>
    <mergeCell ref="L103:N106"/>
    <mergeCell ref="O103:Q106"/>
    <mergeCell ref="R103:R106"/>
    <mergeCell ref="T103:U104"/>
    <mergeCell ref="AE103:AG106"/>
    <mergeCell ref="AH103:AJ106"/>
    <mergeCell ref="AK103:AK106"/>
    <mergeCell ref="AN103:AN104"/>
    <mergeCell ref="AP103:AP104"/>
    <mergeCell ref="A105:B106"/>
    <mergeCell ref="T105:U106"/>
    <mergeCell ref="AN105:AN106"/>
    <mergeCell ref="AP105:AP106"/>
    <mergeCell ref="AH91:AJ94"/>
    <mergeCell ref="AK91:AK94"/>
    <mergeCell ref="AN91:AN92"/>
    <mergeCell ref="AP91:AP92"/>
    <mergeCell ref="A93:B94"/>
    <mergeCell ref="T93:U94"/>
    <mergeCell ref="AN93:AN94"/>
    <mergeCell ref="AP93:AP94"/>
    <mergeCell ref="A95:B96"/>
    <mergeCell ref="F95:H98"/>
    <mergeCell ref="O95:Q98"/>
    <mergeCell ref="R95:R98"/>
    <mergeCell ref="T95:U96"/>
    <mergeCell ref="Y95:AA98"/>
    <mergeCell ref="AH95:AJ98"/>
    <mergeCell ref="AK95:AK98"/>
    <mergeCell ref="AN95:AN96"/>
    <mergeCell ref="AP95:AP96"/>
    <mergeCell ref="A97:B98"/>
    <mergeCell ref="T97:U98"/>
    <mergeCell ref="AN97:AN98"/>
    <mergeCell ref="AP97:AP98"/>
    <mergeCell ref="AH81:AJ84"/>
    <mergeCell ref="AK81:AK84"/>
    <mergeCell ref="AP81:AP82"/>
    <mergeCell ref="T83:U84"/>
    <mergeCell ref="AP83:AP84"/>
    <mergeCell ref="A87:B90"/>
    <mergeCell ref="C87:E88"/>
    <mergeCell ref="F87:H88"/>
    <mergeCell ref="I87:K88"/>
    <mergeCell ref="L87:N88"/>
    <mergeCell ref="O87:Q90"/>
    <mergeCell ref="R87:R90"/>
    <mergeCell ref="T87:U90"/>
    <mergeCell ref="V87:X88"/>
    <mergeCell ref="Y87:AA88"/>
    <mergeCell ref="AB87:AD88"/>
    <mergeCell ref="AE87:AG88"/>
    <mergeCell ref="AH87:AJ90"/>
    <mergeCell ref="AK87:AK90"/>
    <mergeCell ref="AN87:AN90"/>
    <mergeCell ref="AP87:AP90"/>
    <mergeCell ref="C89:E90"/>
    <mergeCell ref="F89:H90"/>
    <mergeCell ref="I89:K90"/>
    <mergeCell ref="L89:N90"/>
    <mergeCell ref="V89:X90"/>
    <mergeCell ref="Y89:AA90"/>
    <mergeCell ref="AB89:AD90"/>
    <mergeCell ref="AE89:AG90"/>
    <mergeCell ref="AH73:AJ76"/>
    <mergeCell ref="AK73:AK76"/>
    <mergeCell ref="AN73:AN74"/>
    <mergeCell ref="AP73:AP74"/>
    <mergeCell ref="A75:B76"/>
    <mergeCell ref="T75:U76"/>
    <mergeCell ref="AN75:AN76"/>
    <mergeCell ref="AP75:AP76"/>
    <mergeCell ref="A77:B78"/>
    <mergeCell ref="I77:K80"/>
    <mergeCell ref="L77:N80"/>
    <mergeCell ref="O77:Q80"/>
    <mergeCell ref="T77:U78"/>
    <mergeCell ref="AB77:AD80"/>
    <mergeCell ref="AH77:AJ80"/>
    <mergeCell ref="AK77:AK80"/>
    <mergeCell ref="AN77:AN78"/>
    <mergeCell ref="AP77:AP78"/>
    <mergeCell ref="A79:B80"/>
    <mergeCell ref="T79:U80"/>
    <mergeCell ref="AN79:AN80"/>
    <mergeCell ref="AP79:AP80"/>
    <mergeCell ref="AH65:AJ68"/>
    <mergeCell ref="AK65:AK68"/>
    <mergeCell ref="AN65:AN68"/>
    <mergeCell ref="AP65:AP68"/>
    <mergeCell ref="C67:E68"/>
    <mergeCell ref="F67:H68"/>
    <mergeCell ref="I67:K68"/>
    <mergeCell ref="V67:X68"/>
    <mergeCell ref="Y67:AA68"/>
    <mergeCell ref="AB67:AD68"/>
    <mergeCell ref="AE67:AG68"/>
    <mergeCell ref="A69:B70"/>
    <mergeCell ref="C69:E72"/>
    <mergeCell ref="L69:N72"/>
    <mergeCell ref="O69:Q72"/>
    <mergeCell ref="T69:U70"/>
    <mergeCell ref="V69:X72"/>
    <mergeCell ref="AH69:AJ72"/>
    <mergeCell ref="AK69:AK72"/>
    <mergeCell ref="AN69:AN70"/>
    <mergeCell ref="AP69:AP70"/>
    <mergeCell ref="A71:B72"/>
    <mergeCell ref="T71:U72"/>
    <mergeCell ref="AN71:AN72"/>
    <mergeCell ref="AP71:AP72"/>
    <mergeCell ref="A479:Q480"/>
    <mergeCell ref="A510:B511"/>
    <mergeCell ref="E510:F510"/>
    <mergeCell ref="I510:N511"/>
    <mergeCell ref="A482:E483"/>
    <mergeCell ref="A65:B68"/>
    <mergeCell ref="C65:E66"/>
    <mergeCell ref="F65:H66"/>
    <mergeCell ref="I65:K66"/>
    <mergeCell ref="L65:N68"/>
    <mergeCell ref="O65:Q68"/>
    <mergeCell ref="T65:U68"/>
    <mergeCell ref="V65:X66"/>
    <mergeCell ref="Y65:AA66"/>
    <mergeCell ref="AB65:AD66"/>
    <mergeCell ref="AE65:AG66"/>
    <mergeCell ref="A73:B74"/>
    <mergeCell ref="F73:H76"/>
    <mergeCell ref="L73:N76"/>
    <mergeCell ref="O73:Q76"/>
    <mergeCell ref="T73:U74"/>
    <mergeCell ref="Y73:AA76"/>
    <mergeCell ref="T81:U82"/>
    <mergeCell ref="AE81:AG84"/>
    <mergeCell ref="A91:B92"/>
    <mergeCell ref="C91:E94"/>
    <mergeCell ref="AB99:AD102"/>
    <mergeCell ref="L115:Q115"/>
    <mergeCell ref="A117:B118"/>
    <mergeCell ref="C117:H118"/>
    <mergeCell ref="I117:N118"/>
    <mergeCell ref="O117:R118"/>
    <mergeCell ref="A1:E3"/>
    <mergeCell ref="A61:E63"/>
    <mergeCell ref="A459:E460"/>
    <mergeCell ref="A374:E375"/>
    <mergeCell ref="A127:E129"/>
    <mergeCell ref="A376:B379"/>
    <mergeCell ref="A370:B371"/>
    <mergeCell ref="A380:B381"/>
    <mergeCell ref="C380:E383"/>
    <mergeCell ref="O380:Q383"/>
    <mergeCell ref="AB131:AD132"/>
    <mergeCell ref="AE131:AG132"/>
    <mergeCell ref="O290:Q293"/>
    <mergeCell ref="R290:R293"/>
    <mergeCell ref="A5:B8"/>
    <mergeCell ref="C5:E6"/>
    <mergeCell ref="F5:H6"/>
    <mergeCell ref="I5:K6"/>
    <mergeCell ref="L5:N6"/>
    <mergeCell ref="O5:Q8"/>
    <mergeCell ref="A240:B241"/>
    <mergeCell ref="A208:B209"/>
    <mergeCell ref="R398:R401"/>
    <mergeCell ref="T398:U401"/>
    <mergeCell ref="V398:X399"/>
    <mergeCell ref="Y398:AA399"/>
    <mergeCell ref="AB398:AD399"/>
    <mergeCell ref="AE398:AG399"/>
    <mergeCell ref="A186:K188"/>
    <mergeCell ref="A189:B190"/>
    <mergeCell ref="E189:F189"/>
    <mergeCell ref="I189:N190"/>
    <mergeCell ref="AP196:AP199"/>
    <mergeCell ref="AB198:AD199"/>
    <mergeCell ref="AE198:AG199"/>
    <mergeCell ref="A200:B201"/>
    <mergeCell ref="C200:E203"/>
    <mergeCell ref="AB196:AD197"/>
    <mergeCell ref="AE196:AG197"/>
    <mergeCell ref="A226:E228"/>
    <mergeCell ref="Y196:AA197"/>
    <mergeCell ref="C198:E199"/>
    <mergeCell ref="F198:H199"/>
    <mergeCell ref="I198:K199"/>
    <mergeCell ref="L198:N199"/>
    <mergeCell ref="V198:X199"/>
    <mergeCell ref="Y198:AA199"/>
    <mergeCell ref="A196:B199"/>
    <mergeCell ref="C196:E197"/>
    <mergeCell ref="F196:H197"/>
    <mergeCell ref="I196:K197"/>
    <mergeCell ref="L196:N197"/>
    <mergeCell ref="O196:Q199"/>
    <mergeCell ref="R196:R199"/>
    <mergeCell ref="T196:U199"/>
    <mergeCell ref="V196:X197"/>
    <mergeCell ref="I208:K211"/>
    <mergeCell ref="O208:Q211"/>
    <mergeCell ref="R208:R211"/>
    <mergeCell ref="T208:U209"/>
    <mergeCell ref="AB208:AD211"/>
    <mergeCell ref="AH208:AJ211"/>
    <mergeCell ref="AK208:AK211"/>
    <mergeCell ref="AN208:AN209"/>
    <mergeCell ref="AH290:AJ293"/>
    <mergeCell ref="AK290:AK293"/>
    <mergeCell ref="AN290:AN291"/>
    <mergeCell ref="AP290:AP291"/>
    <mergeCell ref="AN292:AN293"/>
    <mergeCell ref="AP292:AP293"/>
    <mergeCell ref="T292:U293"/>
    <mergeCell ref="AH286:AJ289"/>
    <mergeCell ref="AK286:AK289"/>
    <mergeCell ref="C290:E293"/>
    <mergeCell ref="T290:U291"/>
    <mergeCell ref="V290:X293"/>
    <mergeCell ref="L230:N233"/>
    <mergeCell ref="O230:Q233"/>
    <mergeCell ref="AH230:AJ233"/>
    <mergeCell ref="AK230:AK233"/>
    <mergeCell ref="A283:E285"/>
    <mergeCell ref="A290:B291"/>
    <mergeCell ref="A292:B293"/>
    <mergeCell ref="A238:B239"/>
    <mergeCell ref="F238:H241"/>
    <mergeCell ref="L238:N241"/>
    <mergeCell ref="O238:Q241"/>
    <mergeCell ref="T238:U239"/>
    <mergeCell ref="Y238:AA241"/>
    <mergeCell ref="AH238:AJ241"/>
    <mergeCell ref="AK238:AK241"/>
    <mergeCell ref="AN238:AN239"/>
    <mergeCell ref="V232:X233"/>
    <mergeCell ref="Y232:AA233"/>
    <mergeCell ref="AB232:AD233"/>
    <mergeCell ref="AE232:AG233"/>
    <mergeCell ref="AP238:AP239"/>
    <mergeCell ref="T240:U241"/>
    <mergeCell ref="AN240:AN241"/>
    <mergeCell ref="AP240:AP241"/>
    <mergeCell ref="AP294:AP295"/>
    <mergeCell ref="A296:B297"/>
    <mergeCell ref="AN296:AN297"/>
    <mergeCell ref="AP296:AP297"/>
    <mergeCell ref="A298:B299"/>
    <mergeCell ref="O298:Q301"/>
    <mergeCell ref="R298:R301"/>
    <mergeCell ref="AH298:AJ301"/>
    <mergeCell ref="AK298:AK301"/>
    <mergeCell ref="AN298:AN299"/>
    <mergeCell ref="AP298:AP299"/>
    <mergeCell ref="A300:B301"/>
    <mergeCell ref="T300:U301"/>
    <mergeCell ref="AN300:AN301"/>
    <mergeCell ref="AP300:AP301"/>
    <mergeCell ref="T296:U297"/>
    <mergeCell ref="AH294:AJ297"/>
    <mergeCell ref="AK294:AK297"/>
    <mergeCell ref="AN294:AN295"/>
    <mergeCell ref="F294:H297"/>
    <mergeCell ref="O294:Q297"/>
    <mergeCell ref="R294:R297"/>
    <mergeCell ref="T294:U295"/>
    <mergeCell ref="Y294:AA297"/>
    <mergeCell ref="I298:K301"/>
    <mergeCell ref="T298:U299"/>
    <mergeCell ref="AB298:AD301"/>
    <mergeCell ref="A294:B295"/>
    <mergeCell ref="V507:AA508"/>
    <mergeCell ref="A514:E515"/>
    <mergeCell ref="A525:B526"/>
    <mergeCell ref="F525:H528"/>
    <mergeCell ref="R525:R528"/>
    <mergeCell ref="S525:S528"/>
    <mergeCell ref="A412:B413"/>
    <mergeCell ref="A489:B490"/>
    <mergeCell ref="L489:N492"/>
    <mergeCell ref="O489:Q492"/>
    <mergeCell ref="A491:B492"/>
    <mergeCell ref="A493:B494"/>
    <mergeCell ref="AN493:AN494"/>
    <mergeCell ref="A495:B496"/>
    <mergeCell ref="AN495:AN496"/>
    <mergeCell ref="A497:B498"/>
    <mergeCell ref="AN497:AN498"/>
    <mergeCell ref="C489:E492"/>
    <mergeCell ref="F493:H496"/>
    <mergeCell ref="L493:N496"/>
    <mergeCell ref="O493:Q496"/>
    <mergeCell ref="O485:Q488"/>
    <mergeCell ref="A484:B484"/>
    <mergeCell ref="I497:K500"/>
    <mergeCell ref="L497:N500"/>
    <mergeCell ref="O497:Q500"/>
    <mergeCell ref="A499:B500"/>
    <mergeCell ref="A414:B415"/>
    <mergeCell ref="L414:N417"/>
    <mergeCell ref="O414:Q417"/>
    <mergeCell ref="R414:R417"/>
    <mergeCell ref="T414:U415"/>
    <mergeCell ref="R5:R8"/>
    <mergeCell ref="T5:U8"/>
    <mergeCell ref="V5:X6"/>
    <mergeCell ref="Y5:AA6"/>
    <mergeCell ref="AB5:AD6"/>
    <mergeCell ref="AE5:AG6"/>
    <mergeCell ref="AH5:AJ8"/>
    <mergeCell ref="AK5:AK8"/>
    <mergeCell ref="AN5:AN8"/>
    <mergeCell ref="AP5:AP8"/>
    <mergeCell ref="C7:E8"/>
    <mergeCell ref="F7:H8"/>
    <mergeCell ref="I7:K8"/>
    <mergeCell ref="L7:N8"/>
    <mergeCell ref="V7:X8"/>
    <mergeCell ref="Y7:AA8"/>
    <mergeCell ref="AB7:AD8"/>
    <mergeCell ref="AE7:AG8"/>
    <mergeCell ref="A9:B10"/>
    <mergeCell ref="C9:E12"/>
    <mergeCell ref="O9:Q12"/>
    <mergeCell ref="R9:R12"/>
    <mergeCell ref="T9:U10"/>
    <mergeCell ref="V9:X12"/>
    <mergeCell ref="AH9:AJ12"/>
    <mergeCell ref="AK9:AK12"/>
    <mergeCell ref="AN9:AN10"/>
    <mergeCell ref="AP9:AP10"/>
    <mergeCell ref="A11:B12"/>
    <mergeCell ref="T11:U12"/>
    <mergeCell ref="AN11:AN12"/>
    <mergeCell ref="AP11:AP12"/>
    <mergeCell ref="A13:B14"/>
    <mergeCell ref="F13:H16"/>
    <mergeCell ref="O13:Q16"/>
    <mergeCell ref="R13:R16"/>
    <mergeCell ref="T13:U14"/>
    <mergeCell ref="Y13:AA16"/>
    <mergeCell ref="AH13:AJ16"/>
    <mergeCell ref="AK13:AK16"/>
    <mergeCell ref="AN13:AN14"/>
    <mergeCell ref="AP13:AP14"/>
    <mergeCell ref="A15:B16"/>
    <mergeCell ref="T15:U16"/>
    <mergeCell ref="AN15:AN16"/>
    <mergeCell ref="AP15:AP16"/>
    <mergeCell ref="A17:B18"/>
    <mergeCell ref="I17:K20"/>
    <mergeCell ref="O17:Q20"/>
    <mergeCell ref="R17:R20"/>
    <mergeCell ref="T17:U18"/>
    <mergeCell ref="AB17:AD20"/>
    <mergeCell ref="AH17:AJ20"/>
    <mergeCell ref="AK17:AK20"/>
    <mergeCell ref="AN17:AN18"/>
    <mergeCell ref="AP17:AP18"/>
    <mergeCell ref="A19:B20"/>
    <mergeCell ref="T19:U20"/>
    <mergeCell ref="AN19:AN20"/>
    <mergeCell ref="AP19:AP20"/>
    <mergeCell ref="A21:B22"/>
    <mergeCell ref="L21:N24"/>
    <mergeCell ref="O21:Q24"/>
    <mergeCell ref="R21:R24"/>
    <mergeCell ref="T21:U22"/>
    <mergeCell ref="AE21:AG24"/>
    <mergeCell ref="AH21:AJ24"/>
    <mergeCell ref="AK21:AK24"/>
    <mergeCell ref="AN21:AN22"/>
    <mergeCell ref="AP21:AP22"/>
    <mergeCell ref="A23:B24"/>
    <mergeCell ref="T23:U24"/>
    <mergeCell ref="AN23:AN24"/>
    <mergeCell ref="AP23:AP24"/>
    <mergeCell ref="A27:B30"/>
    <mergeCell ref="C27:E28"/>
    <mergeCell ref="F27:H28"/>
    <mergeCell ref="I27:K28"/>
    <mergeCell ref="L27:N28"/>
    <mergeCell ref="O27:Q30"/>
    <mergeCell ref="R27:R30"/>
    <mergeCell ref="T27:U30"/>
    <mergeCell ref="V27:X28"/>
    <mergeCell ref="Y27:AA28"/>
    <mergeCell ref="AB27:AD28"/>
    <mergeCell ref="AE27:AG28"/>
    <mergeCell ref="AH27:AJ30"/>
    <mergeCell ref="AK27:AK30"/>
    <mergeCell ref="AN27:AN30"/>
    <mergeCell ref="AP27:AP30"/>
    <mergeCell ref="C29:E30"/>
    <mergeCell ref="F29:H30"/>
    <mergeCell ref="I29:K30"/>
    <mergeCell ref="L29:N30"/>
    <mergeCell ref="V29:X30"/>
    <mergeCell ref="Y29:AA30"/>
    <mergeCell ref="AB29:AD30"/>
    <mergeCell ref="AE29:AG30"/>
    <mergeCell ref="A31:B32"/>
    <mergeCell ref="C31:E34"/>
    <mergeCell ref="O31:Q34"/>
    <mergeCell ref="R31:R34"/>
    <mergeCell ref="T31:U32"/>
    <mergeCell ref="V31:X34"/>
    <mergeCell ref="AH31:AJ34"/>
    <mergeCell ref="AK31:AK34"/>
    <mergeCell ref="AN31:AN32"/>
    <mergeCell ref="AP31:AP32"/>
    <mergeCell ref="A33:B34"/>
    <mergeCell ref="T33:U34"/>
    <mergeCell ref="AN33:AN34"/>
    <mergeCell ref="AP33:AP34"/>
    <mergeCell ref="A35:B36"/>
    <mergeCell ref="F35:H38"/>
    <mergeCell ref="O35:Q38"/>
    <mergeCell ref="R35:R38"/>
    <mergeCell ref="T35:U36"/>
    <mergeCell ref="Y35:AA38"/>
    <mergeCell ref="AH35:AJ38"/>
    <mergeCell ref="AK35:AK38"/>
    <mergeCell ref="AN35:AN36"/>
    <mergeCell ref="AP35:AP36"/>
    <mergeCell ref="A37:B38"/>
    <mergeCell ref="T37:U38"/>
    <mergeCell ref="AN37:AN38"/>
    <mergeCell ref="AP37:AP38"/>
    <mergeCell ref="A39:B40"/>
    <mergeCell ref="I39:K42"/>
    <mergeCell ref="O39:Q42"/>
    <mergeCell ref="R39:R42"/>
    <mergeCell ref="T39:U40"/>
    <mergeCell ref="AB39:AD42"/>
    <mergeCell ref="AH39:AJ42"/>
    <mergeCell ref="AK39:AK42"/>
    <mergeCell ref="AN39:AN40"/>
    <mergeCell ref="AP39:AP40"/>
    <mergeCell ref="A41:B42"/>
    <mergeCell ref="T41:U42"/>
    <mergeCell ref="AN41:AN42"/>
    <mergeCell ref="AP41:AP42"/>
    <mergeCell ref="A43:B44"/>
    <mergeCell ref="L43:N46"/>
    <mergeCell ref="O43:Q46"/>
    <mergeCell ref="R43:R46"/>
    <mergeCell ref="T43:U44"/>
    <mergeCell ref="AE43:AG46"/>
    <mergeCell ref="AH43:AJ46"/>
    <mergeCell ref="AK43:AK46"/>
    <mergeCell ref="AN43:AN44"/>
    <mergeCell ref="AP43:AP44"/>
    <mergeCell ref="A45:B46"/>
    <mergeCell ref="T45:U46"/>
    <mergeCell ref="AN45:AN46"/>
    <mergeCell ref="AP45:AP46"/>
    <mergeCell ref="A48:K50"/>
    <mergeCell ref="F53:K53"/>
    <mergeCell ref="B55:E55"/>
    <mergeCell ref="L55:Q55"/>
    <mergeCell ref="A57:B58"/>
    <mergeCell ref="C57:H58"/>
    <mergeCell ref="I57:N58"/>
    <mergeCell ref="O57:R58"/>
    <mergeCell ref="A131:B134"/>
    <mergeCell ref="C131:E132"/>
    <mergeCell ref="F131:H132"/>
    <mergeCell ref="I131:K132"/>
    <mergeCell ref="L131:N134"/>
    <mergeCell ref="O131:Q134"/>
    <mergeCell ref="T131:U134"/>
    <mergeCell ref="V131:X132"/>
    <mergeCell ref="Y131:AA132"/>
    <mergeCell ref="A121:K123"/>
    <mergeCell ref="A124:B125"/>
    <mergeCell ref="E124:F124"/>
    <mergeCell ref="I124:N125"/>
    <mergeCell ref="R124:S125"/>
    <mergeCell ref="T124:U124"/>
    <mergeCell ref="V124:AA125"/>
    <mergeCell ref="O91:Q94"/>
    <mergeCell ref="R91:R94"/>
    <mergeCell ref="T91:U92"/>
    <mergeCell ref="V91:X94"/>
    <mergeCell ref="T99:U100"/>
    <mergeCell ref="A108:K110"/>
    <mergeCell ref="F113:K113"/>
    <mergeCell ref="B115:E115"/>
    <mergeCell ref="AP131:AP134"/>
    <mergeCell ref="C133:E134"/>
    <mergeCell ref="F133:H134"/>
    <mergeCell ref="I133:K134"/>
    <mergeCell ref="V133:X134"/>
    <mergeCell ref="Y133:AA134"/>
    <mergeCell ref="AB133:AD134"/>
    <mergeCell ref="AE133:AG134"/>
    <mergeCell ref="A135:B136"/>
    <mergeCell ref="C135:E138"/>
    <mergeCell ref="L135:N138"/>
    <mergeCell ref="O135:Q138"/>
    <mergeCell ref="T135:U136"/>
    <mergeCell ref="V135:X138"/>
    <mergeCell ref="AH135:AJ138"/>
    <mergeCell ref="AK135:AK138"/>
    <mergeCell ref="AN135:AN136"/>
    <mergeCell ref="AP135:AP136"/>
    <mergeCell ref="A137:B138"/>
    <mergeCell ref="T137:U138"/>
    <mergeCell ref="AN137:AN138"/>
    <mergeCell ref="AP137:AP138"/>
    <mergeCell ref="AH131:AJ134"/>
    <mergeCell ref="AK131:AK134"/>
    <mergeCell ref="AN131:AN134"/>
    <mergeCell ref="AP139:AP140"/>
    <mergeCell ref="A141:B142"/>
    <mergeCell ref="T141:U142"/>
    <mergeCell ref="AN141:AN142"/>
    <mergeCell ref="AP141:AP142"/>
    <mergeCell ref="A143:B144"/>
    <mergeCell ref="I143:K146"/>
    <mergeCell ref="L143:N146"/>
    <mergeCell ref="O143:Q146"/>
    <mergeCell ref="T143:U144"/>
    <mergeCell ref="AB143:AD146"/>
    <mergeCell ref="AH143:AJ146"/>
    <mergeCell ref="AK143:AK146"/>
    <mergeCell ref="AN143:AN144"/>
    <mergeCell ref="AP143:AP144"/>
    <mergeCell ref="A145:B146"/>
    <mergeCell ref="T145:U146"/>
    <mergeCell ref="AN145:AN146"/>
    <mergeCell ref="AP145:AP146"/>
    <mergeCell ref="A139:B140"/>
    <mergeCell ref="F139:H142"/>
    <mergeCell ref="L139:N142"/>
    <mergeCell ref="O139:Q142"/>
    <mergeCell ref="T139:U140"/>
    <mergeCell ref="Y139:AA142"/>
    <mergeCell ref="AH139:AJ142"/>
    <mergeCell ref="AK139:AK142"/>
    <mergeCell ref="AN139:AN140"/>
    <mergeCell ref="AP147:AP148"/>
    <mergeCell ref="T149:U150"/>
    <mergeCell ref="AP149:AP150"/>
    <mergeCell ref="A153:B156"/>
    <mergeCell ref="C153:E154"/>
    <mergeCell ref="F153:H154"/>
    <mergeCell ref="I153:K154"/>
    <mergeCell ref="L153:N154"/>
    <mergeCell ref="O153:Q156"/>
    <mergeCell ref="R153:R156"/>
    <mergeCell ref="T153:U156"/>
    <mergeCell ref="V153:X154"/>
    <mergeCell ref="Y153:AA154"/>
    <mergeCell ref="AB153:AD154"/>
    <mergeCell ref="AE153:AG154"/>
    <mergeCell ref="AH153:AJ156"/>
    <mergeCell ref="AK153:AK156"/>
    <mergeCell ref="AN153:AN156"/>
    <mergeCell ref="AP153:AP156"/>
    <mergeCell ref="C155:E156"/>
    <mergeCell ref="F155:H156"/>
    <mergeCell ref="I155:K156"/>
    <mergeCell ref="L155:N156"/>
    <mergeCell ref="V155:X156"/>
    <mergeCell ref="Y155:AA156"/>
    <mergeCell ref="AB155:AD156"/>
    <mergeCell ref="AE155:AG156"/>
    <mergeCell ref="T147:U148"/>
    <mergeCell ref="AE147:AG150"/>
    <mergeCell ref="AH147:AJ150"/>
    <mergeCell ref="AK147:AK150"/>
    <mergeCell ref="T157:U158"/>
    <mergeCell ref="V157:X160"/>
    <mergeCell ref="AH157:AJ160"/>
    <mergeCell ref="AK157:AK160"/>
    <mergeCell ref="AN157:AN158"/>
    <mergeCell ref="AP157:AP158"/>
    <mergeCell ref="A159:B160"/>
    <mergeCell ref="T159:U160"/>
    <mergeCell ref="AN159:AN160"/>
    <mergeCell ref="AP159:AP160"/>
    <mergeCell ref="A161:B162"/>
    <mergeCell ref="F161:H164"/>
    <mergeCell ref="O161:Q164"/>
    <mergeCell ref="R161:R164"/>
    <mergeCell ref="T161:U162"/>
    <mergeCell ref="Y161:AA164"/>
    <mergeCell ref="AH161:AJ164"/>
    <mergeCell ref="AK161:AK164"/>
    <mergeCell ref="AN161:AN162"/>
    <mergeCell ref="AP161:AP162"/>
    <mergeCell ref="A163:B164"/>
    <mergeCell ref="T163:U164"/>
    <mergeCell ref="AN163:AN164"/>
    <mergeCell ref="AP163:AP164"/>
    <mergeCell ref="AK165:AK168"/>
    <mergeCell ref="AN165:AN166"/>
    <mergeCell ref="AP165:AP166"/>
    <mergeCell ref="A167:B168"/>
    <mergeCell ref="T167:U168"/>
    <mergeCell ref="AN167:AN168"/>
    <mergeCell ref="AP167:AP168"/>
    <mergeCell ref="A169:B170"/>
    <mergeCell ref="L169:N172"/>
    <mergeCell ref="O169:Q172"/>
    <mergeCell ref="R169:R172"/>
    <mergeCell ref="T169:U170"/>
    <mergeCell ref="AE169:AG172"/>
    <mergeCell ref="AH169:AJ172"/>
    <mergeCell ref="AK169:AK172"/>
    <mergeCell ref="AN169:AN170"/>
    <mergeCell ref="AP169:AP170"/>
    <mergeCell ref="A171:B172"/>
    <mergeCell ref="AP171:AP172"/>
    <mergeCell ref="A165:B166"/>
    <mergeCell ref="I165:K168"/>
    <mergeCell ref="O165:Q168"/>
    <mergeCell ref="T171:U172"/>
    <mergeCell ref="AN171:AN172"/>
    <mergeCell ref="R165:R168"/>
    <mergeCell ref="T165:U166"/>
    <mergeCell ref="AB165:AD168"/>
    <mergeCell ref="AH165:AJ168"/>
    <mergeCell ref="A192:E194"/>
    <mergeCell ref="T189:U189"/>
    <mergeCell ref="V189:AA190"/>
    <mergeCell ref="O200:Q203"/>
    <mergeCell ref="R200:R203"/>
    <mergeCell ref="T200:U201"/>
    <mergeCell ref="V200:X203"/>
    <mergeCell ref="AH200:AJ203"/>
    <mergeCell ref="AK200:AK203"/>
    <mergeCell ref="AN200:AN201"/>
    <mergeCell ref="AP200:AP201"/>
    <mergeCell ref="A202:B203"/>
    <mergeCell ref="T202:U203"/>
    <mergeCell ref="AN202:AN203"/>
    <mergeCell ref="AP202:AP203"/>
    <mergeCell ref="A204:B205"/>
    <mergeCell ref="F204:H207"/>
    <mergeCell ref="O204:Q207"/>
    <mergeCell ref="R204:R207"/>
    <mergeCell ref="T204:U205"/>
    <mergeCell ref="Y204:AA207"/>
    <mergeCell ref="AH204:AJ207"/>
    <mergeCell ref="AK204:AK207"/>
    <mergeCell ref="AN204:AN205"/>
    <mergeCell ref="AP204:AP205"/>
    <mergeCell ref="A206:B207"/>
    <mergeCell ref="T206:U207"/>
    <mergeCell ref="AN206:AN207"/>
    <mergeCell ref="AP206:AP207"/>
    <mergeCell ref="AH196:AJ199"/>
    <mergeCell ref="AK196:AK199"/>
    <mergeCell ref="AN196:AN199"/>
    <mergeCell ref="AP208:AP209"/>
    <mergeCell ref="A210:B211"/>
    <mergeCell ref="T210:U211"/>
    <mergeCell ref="AN210:AN211"/>
    <mergeCell ref="AP210:AP211"/>
    <mergeCell ref="A212:B213"/>
    <mergeCell ref="L212:N215"/>
    <mergeCell ref="O212:Q215"/>
    <mergeCell ref="R212:R215"/>
    <mergeCell ref="T212:U213"/>
    <mergeCell ref="AE212:AG215"/>
    <mergeCell ref="AH212:AJ215"/>
    <mergeCell ref="AK212:AK215"/>
    <mergeCell ref="AN212:AN213"/>
    <mergeCell ref="AP212:AP213"/>
    <mergeCell ref="A214:B215"/>
    <mergeCell ref="T214:U215"/>
    <mergeCell ref="AN214:AN215"/>
    <mergeCell ref="AP214:AP215"/>
    <mergeCell ref="AH234:AJ237"/>
    <mergeCell ref="AK234:AK237"/>
    <mergeCell ref="AN234:AN235"/>
    <mergeCell ref="AP234:AP235"/>
    <mergeCell ref="A236:B237"/>
    <mergeCell ref="T236:U237"/>
    <mergeCell ref="AN236:AN237"/>
    <mergeCell ref="AP236:AP237"/>
    <mergeCell ref="AP230:AP233"/>
    <mergeCell ref="C232:E233"/>
    <mergeCell ref="F232:H233"/>
    <mergeCell ref="I232:K233"/>
    <mergeCell ref="T230:U233"/>
    <mergeCell ref="V230:X231"/>
    <mergeCell ref="Y230:AA231"/>
    <mergeCell ref="AB230:AD231"/>
    <mergeCell ref="AE230:AG231"/>
    <mergeCell ref="AN230:AN233"/>
    <mergeCell ref="A230:B233"/>
    <mergeCell ref="C230:E231"/>
    <mergeCell ref="F230:H231"/>
    <mergeCell ref="I230:K231"/>
    <mergeCell ref="A234:B235"/>
    <mergeCell ref="C234:E237"/>
    <mergeCell ref="L234:N237"/>
    <mergeCell ref="O234:Q237"/>
    <mergeCell ref="T234:U235"/>
    <mergeCell ref="V234:X237"/>
    <mergeCell ref="A242:B243"/>
    <mergeCell ref="I242:K245"/>
    <mergeCell ref="L242:N245"/>
    <mergeCell ref="O242:Q245"/>
    <mergeCell ref="T242:U243"/>
    <mergeCell ref="AB242:AD245"/>
    <mergeCell ref="AH242:AJ245"/>
    <mergeCell ref="AK242:AK245"/>
    <mergeCell ref="AN242:AN243"/>
    <mergeCell ref="AP242:AP243"/>
    <mergeCell ref="A244:B245"/>
    <mergeCell ref="T244:U245"/>
    <mergeCell ref="AN244:AN245"/>
    <mergeCell ref="AP244:AP245"/>
    <mergeCell ref="T246:U247"/>
    <mergeCell ref="AE246:AG249"/>
    <mergeCell ref="AH246:AJ249"/>
    <mergeCell ref="AK246:AK249"/>
    <mergeCell ref="AP246:AP247"/>
    <mergeCell ref="T248:U249"/>
    <mergeCell ref="AP248:AP249"/>
    <mergeCell ref="A252:B255"/>
    <mergeCell ref="C252:E253"/>
    <mergeCell ref="F252:H253"/>
    <mergeCell ref="I252:K253"/>
    <mergeCell ref="L252:N253"/>
    <mergeCell ref="O252:Q255"/>
    <mergeCell ref="R252:R255"/>
    <mergeCell ref="T252:U255"/>
    <mergeCell ref="V252:X253"/>
    <mergeCell ref="Y252:AA253"/>
    <mergeCell ref="AB252:AD253"/>
    <mergeCell ref="AE252:AG255"/>
    <mergeCell ref="AH252:AJ255"/>
    <mergeCell ref="AN252:AN255"/>
    <mergeCell ref="C254:E255"/>
    <mergeCell ref="F254:H255"/>
    <mergeCell ref="I254:K255"/>
    <mergeCell ref="L254:N255"/>
    <mergeCell ref="V254:X255"/>
    <mergeCell ref="Y254:AA255"/>
    <mergeCell ref="AB254:AD255"/>
    <mergeCell ref="A256:B257"/>
    <mergeCell ref="C256:E259"/>
    <mergeCell ref="O256:Q259"/>
    <mergeCell ref="R256:R259"/>
    <mergeCell ref="T256:U257"/>
    <mergeCell ref="V256:X259"/>
    <mergeCell ref="AE256:AG259"/>
    <mergeCell ref="AH256:AJ259"/>
    <mergeCell ref="AN256:AN257"/>
    <mergeCell ref="A258:B259"/>
    <mergeCell ref="T258:U259"/>
    <mergeCell ref="AN258:AN259"/>
    <mergeCell ref="A260:B261"/>
    <mergeCell ref="F260:H263"/>
    <mergeCell ref="O260:Q263"/>
    <mergeCell ref="R260:R263"/>
    <mergeCell ref="T260:U261"/>
    <mergeCell ref="Y260:AA263"/>
    <mergeCell ref="AE260:AG263"/>
    <mergeCell ref="AH260:AJ263"/>
    <mergeCell ref="AN260:AN261"/>
    <mergeCell ref="A262:B263"/>
    <mergeCell ref="T262:U263"/>
    <mergeCell ref="AN262:AN263"/>
    <mergeCell ref="A264:B265"/>
    <mergeCell ref="I264:K267"/>
    <mergeCell ref="O264:Q267"/>
    <mergeCell ref="R264:R267"/>
    <mergeCell ref="T264:U265"/>
    <mergeCell ref="AB264:AD267"/>
    <mergeCell ref="AE264:AG267"/>
    <mergeCell ref="AH264:AJ267"/>
    <mergeCell ref="AN264:AN265"/>
    <mergeCell ref="A266:B267"/>
    <mergeCell ref="T266:U267"/>
    <mergeCell ref="AN266:AN267"/>
    <mergeCell ref="A268:B269"/>
    <mergeCell ref="L268:N271"/>
    <mergeCell ref="O268:Q271"/>
    <mergeCell ref="R268:R271"/>
    <mergeCell ref="AN268:AN269"/>
    <mergeCell ref="A270:B271"/>
    <mergeCell ref="AN270:AN271"/>
    <mergeCell ref="A286:B289"/>
    <mergeCell ref="C286:E287"/>
    <mergeCell ref="F286:H287"/>
    <mergeCell ref="I286:K287"/>
    <mergeCell ref="L286:N287"/>
    <mergeCell ref="O286:Q289"/>
    <mergeCell ref="R286:R289"/>
    <mergeCell ref="T286:U289"/>
    <mergeCell ref="V286:X287"/>
    <mergeCell ref="Y286:AA287"/>
    <mergeCell ref="AB286:AD287"/>
    <mergeCell ref="AE286:AG287"/>
    <mergeCell ref="AN286:AN289"/>
    <mergeCell ref="AP286:AP289"/>
    <mergeCell ref="C288:E289"/>
    <mergeCell ref="F288:H289"/>
    <mergeCell ref="I288:K289"/>
    <mergeCell ref="L288:N289"/>
    <mergeCell ref="V288:X289"/>
    <mergeCell ref="Y288:AA289"/>
    <mergeCell ref="AB288:AD289"/>
    <mergeCell ref="AE288:AG289"/>
    <mergeCell ref="A302:B303"/>
    <mergeCell ref="L302:N305"/>
    <mergeCell ref="O302:Q305"/>
    <mergeCell ref="R302:R305"/>
    <mergeCell ref="T302:U303"/>
    <mergeCell ref="AE302:AG305"/>
    <mergeCell ref="AH302:AJ305"/>
    <mergeCell ref="AK302:AK305"/>
    <mergeCell ref="AN302:AN303"/>
    <mergeCell ref="AP302:AP303"/>
    <mergeCell ref="A304:B305"/>
    <mergeCell ref="T304:U305"/>
    <mergeCell ref="AN304:AN305"/>
    <mergeCell ref="AP304:AP305"/>
    <mergeCell ref="A308:B311"/>
    <mergeCell ref="C308:E309"/>
    <mergeCell ref="F308:H309"/>
    <mergeCell ref="I308:K309"/>
    <mergeCell ref="L308:N309"/>
    <mergeCell ref="O308:Q311"/>
    <mergeCell ref="R308:R311"/>
    <mergeCell ref="T308:U311"/>
    <mergeCell ref="V308:X309"/>
    <mergeCell ref="Y308:AA309"/>
    <mergeCell ref="AB308:AD309"/>
    <mergeCell ref="AE308:AG309"/>
    <mergeCell ref="AH308:AJ311"/>
    <mergeCell ref="AK308:AK311"/>
    <mergeCell ref="AN308:AN311"/>
    <mergeCell ref="AP308:AP311"/>
    <mergeCell ref="C310:E311"/>
    <mergeCell ref="F310:H311"/>
    <mergeCell ref="I310:K311"/>
    <mergeCell ref="L310:N311"/>
    <mergeCell ref="V310:X311"/>
    <mergeCell ref="Y310:AA311"/>
    <mergeCell ref="AB310:AD311"/>
    <mergeCell ref="AE310:AG311"/>
    <mergeCell ref="A312:B313"/>
    <mergeCell ref="C312:E315"/>
    <mergeCell ref="O312:Q315"/>
    <mergeCell ref="R312:R315"/>
    <mergeCell ref="T312:U313"/>
    <mergeCell ref="V312:X315"/>
    <mergeCell ref="AH312:AJ315"/>
    <mergeCell ref="AK312:AK315"/>
    <mergeCell ref="AN312:AN313"/>
    <mergeCell ref="AP312:AP313"/>
    <mergeCell ref="A314:B315"/>
    <mergeCell ref="T314:U315"/>
    <mergeCell ref="AN314:AN315"/>
    <mergeCell ref="AP314:AP315"/>
    <mergeCell ref="A316:B317"/>
    <mergeCell ref="F316:H319"/>
    <mergeCell ref="O316:Q319"/>
    <mergeCell ref="R316:R319"/>
    <mergeCell ref="T316:U317"/>
    <mergeCell ref="Y316:AA319"/>
    <mergeCell ref="AH316:AJ319"/>
    <mergeCell ref="AK316:AK319"/>
    <mergeCell ref="AN316:AN317"/>
    <mergeCell ref="AP316:AP317"/>
    <mergeCell ref="A318:B319"/>
    <mergeCell ref="T318:U319"/>
    <mergeCell ref="AN318:AN319"/>
    <mergeCell ref="AP318:AP319"/>
    <mergeCell ref="A320:B321"/>
    <mergeCell ref="I320:K323"/>
    <mergeCell ref="O320:Q323"/>
    <mergeCell ref="R320:R323"/>
    <mergeCell ref="T320:U321"/>
    <mergeCell ref="AB320:AD323"/>
    <mergeCell ref="AH320:AJ323"/>
    <mergeCell ref="AK320:AK323"/>
    <mergeCell ref="AN320:AN321"/>
    <mergeCell ref="AP320:AP321"/>
    <mergeCell ref="A322:B323"/>
    <mergeCell ref="T322:U323"/>
    <mergeCell ref="AN322:AN323"/>
    <mergeCell ref="AP322:AP323"/>
    <mergeCell ref="A324:B325"/>
    <mergeCell ref="L324:N327"/>
    <mergeCell ref="O324:Q327"/>
    <mergeCell ref="R324:R327"/>
    <mergeCell ref="T324:U325"/>
    <mergeCell ref="AE324:AG327"/>
    <mergeCell ref="AH324:AJ327"/>
    <mergeCell ref="AK324:AK327"/>
    <mergeCell ref="AN324:AN325"/>
    <mergeCell ref="AP324:AP325"/>
    <mergeCell ref="A326:B327"/>
    <mergeCell ref="T326:U327"/>
    <mergeCell ref="AN326:AN327"/>
    <mergeCell ref="AP326:AP327"/>
    <mergeCell ref="A330:B333"/>
    <mergeCell ref="C330:E331"/>
    <mergeCell ref="F330:H331"/>
    <mergeCell ref="I330:K331"/>
    <mergeCell ref="L330:N333"/>
    <mergeCell ref="O330:Q333"/>
    <mergeCell ref="AN330:AN333"/>
    <mergeCell ref="C332:E333"/>
    <mergeCell ref="F332:H333"/>
    <mergeCell ref="I332:K333"/>
    <mergeCell ref="A334:B335"/>
    <mergeCell ref="C334:E337"/>
    <mergeCell ref="L334:N337"/>
    <mergeCell ref="O334:Q337"/>
    <mergeCell ref="AN334:AN335"/>
    <mergeCell ref="A336:B337"/>
    <mergeCell ref="AN336:AN337"/>
    <mergeCell ref="A338:B339"/>
    <mergeCell ref="F338:H341"/>
    <mergeCell ref="L338:N341"/>
    <mergeCell ref="O338:Q341"/>
    <mergeCell ref="AN338:AN339"/>
    <mergeCell ref="A340:B341"/>
    <mergeCell ref="AN340:AN341"/>
    <mergeCell ref="A342:B343"/>
    <mergeCell ref="I342:K345"/>
    <mergeCell ref="L342:N345"/>
    <mergeCell ref="O342:Q345"/>
    <mergeCell ref="AN342:AN343"/>
    <mergeCell ref="A344:B345"/>
    <mergeCell ref="AN344:AN345"/>
    <mergeCell ref="A348:K350"/>
    <mergeCell ref="R351:R352"/>
    <mergeCell ref="A353:A354"/>
    <mergeCell ref="R353:R354"/>
    <mergeCell ref="F354:K355"/>
    <mergeCell ref="R355:R356"/>
    <mergeCell ref="C357:C358"/>
    <mergeCell ref="D357:E358"/>
    <mergeCell ref="L357:M358"/>
    <mergeCell ref="A359:A360"/>
    <mergeCell ref="B361:B362"/>
    <mergeCell ref="R361:R362"/>
    <mergeCell ref="A363:A364"/>
    <mergeCell ref="C376:E377"/>
    <mergeCell ref="F376:H377"/>
    <mergeCell ref="I376:K377"/>
    <mergeCell ref="L376:N377"/>
    <mergeCell ref="O376:Q379"/>
    <mergeCell ref="R376:R379"/>
    <mergeCell ref="T376:U379"/>
    <mergeCell ref="V376:X377"/>
    <mergeCell ref="Y376:AA377"/>
    <mergeCell ref="AB376:AD377"/>
    <mergeCell ref="AE376:AG377"/>
    <mergeCell ref="AH376:AJ379"/>
    <mergeCell ref="AK376:AK379"/>
    <mergeCell ref="AN376:AN379"/>
    <mergeCell ref="AP376:AP379"/>
    <mergeCell ref="C378:E379"/>
    <mergeCell ref="F378:H379"/>
    <mergeCell ref="I378:K379"/>
    <mergeCell ref="L378:N379"/>
    <mergeCell ref="V378:X379"/>
    <mergeCell ref="Y378:AA379"/>
    <mergeCell ref="AB378:AD379"/>
    <mergeCell ref="AE378:AG379"/>
    <mergeCell ref="AK380:AK383"/>
    <mergeCell ref="AN380:AN381"/>
    <mergeCell ref="AP380:AP381"/>
    <mergeCell ref="A382:B383"/>
    <mergeCell ref="T382:U383"/>
    <mergeCell ref="AN382:AN383"/>
    <mergeCell ref="AP382:AP383"/>
    <mergeCell ref="A384:B385"/>
    <mergeCell ref="F384:H387"/>
    <mergeCell ref="O384:Q387"/>
    <mergeCell ref="R384:R387"/>
    <mergeCell ref="T384:U385"/>
    <mergeCell ref="Y384:AA387"/>
    <mergeCell ref="AH384:AJ387"/>
    <mergeCell ref="AK384:AK387"/>
    <mergeCell ref="AN384:AN385"/>
    <mergeCell ref="AP384:AP385"/>
    <mergeCell ref="A386:B387"/>
    <mergeCell ref="T386:U387"/>
    <mergeCell ref="AN386:AN387"/>
    <mergeCell ref="AP386:AP387"/>
    <mergeCell ref="R380:R383"/>
    <mergeCell ref="T380:U381"/>
    <mergeCell ref="V380:X383"/>
    <mergeCell ref="AH380:AJ383"/>
    <mergeCell ref="A388:B389"/>
    <mergeCell ref="I388:K391"/>
    <mergeCell ref="O388:Q391"/>
    <mergeCell ref="R388:R391"/>
    <mergeCell ref="T388:U389"/>
    <mergeCell ref="AB388:AD391"/>
    <mergeCell ref="AH388:AJ391"/>
    <mergeCell ref="AK388:AK391"/>
    <mergeCell ref="AN388:AN389"/>
    <mergeCell ref="AP388:AP389"/>
    <mergeCell ref="A390:B391"/>
    <mergeCell ref="T390:U391"/>
    <mergeCell ref="AN390:AN391"/>
    <mergeCell ref="AP390:AP391"/>
    <mergeCell ref="A392:B393"/>
    <mergeCell ref="L392:N395"/>
    <mergeCell ref="O392:Q395"/>
    <mergeCell ref="R392:R395"/>
    <mergeCell ref="T392:U393"/>
    <mergeCell ref="AE392:AG395"/>
    <mergeCell ref="AH392:AJ395"/>
    <mergeCell ref="AK392:AK395"/>
    <mergeCell ref="AN392:AN393"/>
    <mergeCell ref="AP392:AP393"/>
    <mergeCell ref="A394:B395"/>
    <mergeCell ref="T394:U395"/>
    <mergeCell ref="AN394:AN395"/>
    <mergeCell ref="AP394:AP395"/>
    <mergeCell ref="AH398:AJ401"/>
    <mergeCell ref="AK398:AK401"/>
    <mergeCell ref="AN398:AN401"/>
    <mergeCell ref="AP398:AP401"/>
    <mergeCell ref="C400:E401"/>
    <mergeCell ref="F400:H401"/>
    <mergeCell ref="I400:K401"/>
    <mergeCell ref="L400:N401"/>
    <mergeCell ref="V400:X401"/>
    <mergeCell ref="Y400:AA401"/>
    <mergeCell ref="AB400:AD401"/>
    <mergeCell ref="AE400:AG401"/>
    <mergeCell ref="A402:B403"/>
    <mergeCell ref="C402:E405"/>
    <mergeCell ref="O402:Q405"/>
    <mergeCell ref="R402:R405"/>
    <mergeCell ref="T402:U403"/>
    <mergeCell ref="V402:X405"/>
    <mergeCell ref="AH402:AJ405"/>
    <mergeCell ref="AK402:AK405"/>
    <mergeCell ref="AN402:AN403"/>
    <mergeCell ref="AP402:AP403"/>
    <mergeCell ref="A404:B405"/>
    <mergeCell ref="T404:U405"/>
    <mergeCell ref="AN404:AN405"/>
    <mergeCell ref="AP404:AP405"/>
    <mergeCell ref="A398:B401"/>
    <mergeCell ref="C398:E399"/>
    <mergeCell ref="F398:H399"/>
    <mergeCell ref="I398:K399"/>
    <mergeCell ref="L398:N399"/>
    <mergeCell ref="O398:Q401"/>
    <mergeCell ref="A406:B407"/>
    <mergeCell ref="F406:H409"/>
    <mergeCell ref="O406:Q409"/>
    <mergeCell ref="R406:R409"/>
    <mergeCell ref="T406:U407"/>
    <mergeCell ref="Y406:AA409"/>
    <mergeCell ref="AH406:AJ409"/>
    <mergeCell ref="AK406:AK409"/>
    <mergeCell ref="AN406:AN407"/>
    <mergeCell ref="AP406:AP407"/>
    <mergeCell ref="A408:B409"/>
    <mergeCell ref="T408:U409"/>
    <mergeCell ref="AN408:AN409"/>
    <mergeCell ref="AP408:AP409"/>
    <mergeCell ref="A410:B411"/>
    <mergeCell ref="I410:K413"/>
    <mergeCell ref="O410:Q413"/>
    <mergeCell ref="R410:R413"/>
    <mergeCell ref="T410:U411"/>
    <mergeCell ref="AB410:AD413"/>
    <mergeCell ref="AH410:AJ413"/>
    <mergeCell ref="AK410:AK413"/>
    <mergeCell ref="AN410:AN411"/>
    <mergeCell ref="AP410:AP411"/>
    <mergeCell ref="T412:U413"/>
    <mergeCell ref="AN412:AN413"/>
    <mergeCell ref="AP412:AP413"/>
    <mergeCell ref="AE414:AG417"/>
    <mergeCell ref="AH414:AJ417"/>
    <mergeCell ref="AK414:AK417"/>
    <mergeCell ref="AN414:AN415"/>
    <mergeCell ref="AP414:AP415"/>
    <mergeCell ref="A416:B417"/>
    <mergeCell ref="T416:U417"/>
    <mergeCell ref="AN416:AN417"/>
    <mergeCell ref="AP416:AP417"/>
    <mergeCell ref="A420:B423"/>
    <mergeCell ref="C420:E421"/>
    <mergeCell ref="F420:H421"/>
    <mergeCell ref="I420:K421"/>
    <mergeCell ref="L420:N421"/>
    <mergeCell ref="O420:Q423"/>
    <mergeCell ref="R420:R423"/>
    <mergeCell ref="AN420:AN423"/>
    <mergeCell ref="C422:E423"/>
    <mergeCell ref="F422:H423"/>
    <mergeCell ref="I422:K423"/>
    <mergeCell ref="L422:N423"/>
    <mergeCell ref="A436:B437"/>
    <mergeCell ref="L436:N439"/>
    <mergeCell ref="O436:Q439"/>
    <mergeCell ref="R436:R439"/>
    <mergeCell ref="AN436:AN437"/>
    <mergeCell ref="A438:B439"/>
    <mergeCell ref="AN438:AN439"/>
    <mergeCell ref="A441:K443"/>
    <mergeCell ref="R446:R447"/>
    <mergeCell ref="A446:A447"/>
    <mergeCell ref="R448:R449"/>
    <mergeCell ref="A424:B425"/>
    <mergeCell ref="C424:E427"/>
    <mergeCell ref="O424:Q427"/>
    <mergeCell ref="R424:R427"/>
    <mergeCell ref="AN424:AN425"/>
    <mergeCell ref="A426:B427"/>
    <mergeCell ref="AN426:AN427"/>
    <mergeCell ref="A428:B429"/>
    <mergeCell ref="F428:H431"/>
    <mergeCell ref="O428:Q431"/>
    <mergeCell ref="R428:R431"/>
    <mergeCell ref="AN428:AN429"/>
    <mergeCell ref="A430:B431"/>
    <mergeCell ref="AN430:AN431"/>
    <mergeCell ref="A432:B433"/>
    <mergeCell ref="I432:K435"/>
    <mergeCell ref="O432:Q435"/>
    <mergeCell ref="R432:R435"/>
    <mergeCell ref="AN432:AN433"/>
    <mergeCell ref="A434:B435"/>
    <mergeCell ref="AN434:AN435"/>
    <mergeCell ref="A454:A455"/>
    <mergeCell ref="R454:R455"/>
    <mergeCell ref="A462:B465"/>
    <mergeCell ref="C462:E463"/>
    <mergeCell ref="F462:H463"/>
    <mergeCell ref="I462:K463"/>
    <mergeCell ref="L462:N465"/>
    <mergeCell ref="O462:Q465"/>
    <mergeCell ref="AN462:AN465"/>
    <mergeCell ref="C464:E465"/>
    <mergeCell ref="F464:H465"/>
    <mergeCell ref="I464:K465"/>
    <mergeCell ref="A466:B467"/>
    <mergeCell ref="C466:E469"/>
    <mergeCell ref="L466:N469"/>
    <mergeCell ref="O466:Q469"/>
    <mergeCell ref="AN466:AN467"/>
    <mergeCell ref="A468:B469"/>
    <mergeCell ref="AN468:AN469"/>
    <mergeCell ref="AN523:AN524"/>
    <mergeCell ref="A470:B471"/>
    <mergeCell ref="F470:H473"/>
    <mergeCell ref="L470:N473"/>
    <mergeCell ref="O470:Q473"/>
    <mergeCell ref="AN470:AN471"/>
    <mergeCell ref="A472:B473"/>
    <mergeCell ref="AN472:AN473"/>
    <mergeCell ref="A474:B475"/>
    <mergeCell ref="I474:K477"/>
    <mergeCell ref="L474:N477"/>
    <mergeCell ref="O474:Q477"/>
    <mergeCell ref="AN474:AN475"/>
    <mergeCell ref="A476:B477"/>
    <mergeCell ref="AN476:AN477"/>
    <mergeCell ref="A485:B488"/>
    <mergeCell ref="C485:E486"/>
    <mergeCell ref="F485:H486"/>
    <mergeCell ref="I485:K486"/>
    <mergeCell ref="L485:N488"/>
    <mergeCell ref="AN485:AN488"/>
    <mergeCell ref="C487:E488"/>
    <mergeCell ref="F487:H488"/>
    <mergeCell ref="I487:K488"/>
    <mergeCell ref="AN489:AN490"/>
    <mergeCell ref="AN491:AN492"/>
    <mergeCell ref="A503:K505"/>
    <mergeCell ref="A507:B508"/>
    <mergeCell ref="E507:F507"/>
    <mergeCell ref="I507:N508"/>
    <mergeCell ref="R507:S508"/>
    <mergeCell ref="T507:U507"/>
    <mergeCell ref="S529:S532"/>
    <mergeCell ref="AN529:AN530"/>
    <mergeCell ref="A531:B532"/>
    <mergeCell ref="AN531:AN532"/>
    <mergeCell ref="A533:B534"/>
    <mergeCell ref="L533:N536"/>
    <mergeCell ref="R533:R536"/>
    <mergeCell ref="S533:S536"/>
    <mergeCell ref="AN533:AN534"/>
    <mergeCell ref="A535:B536"/>
    <mergeCell ref="AN535:AN536"/>
    <mergeCell ref="AN499:AN500"/>
    <mergeCell ref="A517:B520"/>
    <mergeCell ref="C517:E518"/>
    <mergeCell ref="F517:H518"/>
    <mergeCell ref="I517:K518"/>
    <mergeCell ref="L517:N518"/>
    <mergeCell ref="O517:Q518"/>
    <mergeCell ref="R517:R520"/>
    <mergeCell ref="S517:S520"/>
    <mergeCell ref="AN517:AN520"/>
    <mergeCell ref="C519:E520"/>
    <mergeCell ref="F519:H520"/>
    <mergeCell ref="I519:K520"/>
    <mergeCell ref="L519:N520"/>
    <mergeCell ref="O519:Q520"/>
    <mergeCell ref="A521:B522"/>
    <mergeCell ref="C521:E524"/>
    <mergeCell ref="R521:R524"/>
    <mergeCell ref="S521:S524"/>
    <mergeCell ref="AN521:AN522"/>
    <mergeCell ref="A523:B524"/>
    <mergeCell ref="A537:B538"/>
    <mergeCell ref="O537:Q540"/>
    <mergeCell ref="R537:R540"/>
    <mergeCell ref="S537:S540"/>
    <mergeCell ref="AN537:AN538"/>
    <mergeCell ref="A539:B540"/>
    <mergeCell ref="AN539:AN540"/>
    <mergeCell ref="A273:K275"/>
    <mergeCell ref="A277:B278"/>
    <mergeCell ref="E277:F277"/>
    <mergeCell ref="I277:N278"/>
    <mergeCell ref="R277:S278"/>
    <mergeCell ref="T277:U277"/>
    <mergeCell ref="V277:AA278"/>
    <mergeCell ref="A366:K368"/>
    <mergeCell ref="E370:F370"/>
    <mergeCell ref="I370:N371"/>
    <mergeCell ref="R370:S371"/>
    <mergeCell ref="T370:U370"/>
    <mergeCell ref="V370:AA371"/>
    <mergeCell ref="D450:E451"/>
    <mergeCell ref="L450:M451"/>
    <mergeCell ref="H447:I448"/>
    <mergeCell ref="A452:A453"/>
    <mergeCell ref="A456:A457"/>
    <mergeCell ref="B454:B455"/>
    <mergeCell ref="AN525:AN526"/>
    <mergeCell ref="A527:B528"/>
    <mergeCell ref="AN527:AN528"/>
    <mergeCell ref="A529:B530"/>
    <mergeCell ref="I529:K532"/>
    <mergeCell ref="R529:R532"/>
  </mergeCells>
  <phoneticPr fontId="2"/>
  <pageMargins left="0.39370078740157483" right="0" top="0.39370078740157483" bottom="0.19685039370078741" header="0.51181102362204722" footer="0.15748031496062992"/>
  <pageSetup paperSize="9" scale="97" fitToHeight="0" orientation="portrait" horizontalDpi="360" verticalDpi="360" r:id="rId1"/>
  <headerFooter alignWithMargins="0"/>
  <rowBreaks count="6" manualBreakCount="6">
    <brk id="60" max="37" man="1"/>
    <brk id="126" max="37" man="1"/>
    <brk id="225" max="37" man="1"/>
    <brk id="282" max="37" man="1"/>
    <brk id="373" max="37" man="1"/>
    <brk id="458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topLeftCell="A3" workbookViewId="0">
      <selection activeCell="S19" sqref="S19"/>
    </sheetView>
  </sheetViews>
  <sheetFormatPr defaultColWidth="2.875" defaultRowHeight="13.5"/>
  <cols>
    <col min="1" max="1" width="2.875" style="4" customWidth="1"/>
    <col min="2" max="2" width="8.625" style="8" customWidth="1"/>
    <col min="3" max="10" width="11.375" style="4" customWidth="1"/>
    <col min="11" max="11" width="0.625" style="4" customWidth="1"/>
    <col min="12" max="15" width="2.875" style="4" hidden="1" customWidth="1"/>
    <col min="16" max="16" width="2.875" style="4"/>
    <col min="17" max="17" width="3.875" style="4" bestFit="1" customWidth="1"/>
    <col min="18" max="18" width="3.625" style="4" bestFit="1" customWidth="1"/>
    <col min="19" max="19" width="3.875" style="4" bestFit="1" customWidth="1"/>
    <col min="20" max="20" width="2.875" style="4"/>
    <col min="21" max="21" width="3.375" style="4" bestFit="1" customWidth="1"/>
    <col min="22" max="22" width="3.25" style="4" customWidth="1"/>
    <col min="23" max="23" width="3.375" style="4" bestFit="1" customWidth="1"/>
    <col min="24" max="24" width="3.25" style="4" customWidth="1"/>
    <col min="25" max="16384" width="2.875" style="4"/>
  </cols>
  <sheetData>
    <row r="1" spans="1:24" hidden="1">
      <c r="A1" s="403" t="s">
        <v>144</v>
      </c>
      <c r="B1" s="403"/>
      <c r="C1" s="403"/>
      <c r="D1" s="403"/>
      <c r="E1" s="403"/>
      <c r="F1" s="403"/>
      <c r="G1" s="403"/>
      <c r="H1" s="403"/>
      <c r="I1" s="403"/>
      <c r="J1" s="404"/>
    </row>
    <row r="2" spans="1:24" ht="6" hidden="1" customHeight="1">
      <c r="A2" s="84"/>
      <c r="B2" s="84"/>
      <c r="C2" s="84"/>
      <c r="D2" s="84"/>
      <c r="E2" s="84"/>
      <c r="F2" s="84"/>
      <c r="G2" s="84"/>
      <c r="H2" s="84"/>
      <c r="I2" s="84"/>
      <c r="J2" s="92" t="s">
        <v>788</v>
      </c>
    </row>
    <row r="3" spans="1:24" ht="32.25" customHeight="1" thickBot="1">
      <c r="A3" s="405" t="s">
        <v>80</v>
      </c>
      <c r="B3" s="405"/>
      <c r="C3" s="405"/>
      <c r="D3" s="405"/>
      <c r="E3" s="405"/>
      <c r="F3" s="405"/>
      <c r="G3" s="405"/>
      <c r="H3" s="405"/>
      <c r="I3" s="405"/>
      <c r="J3" s="406"/>
    </row>
    <row r="4" spans="1:24" ht="12" customHeight="1">
      <c r="A4" s="407"/>
      <c r="B4" s="408"/>
      <c r="C4" s="411">
        <v>1</v>
      </c>
      <c r="D4" s="413">
        <v>2</v>
      </c>
      <c r="E4" s="413">
        <v>3</v>
      </c>
      <c r="F4" s="413">
        <v>4</v>
      </c>
      <c r="G4" s="413">
        <v>5</v>
      </c>
      <c r="H4" s="413">
        <v>6</v>
      </c>
      <c r="I4" s="413">
        <v>7</v>
      </c>
      <c r="J4" s="415">
        <v>8</v>
      </c>
      <c r="T4"/>
      <c r="U4" s="17"/>
      <c r="V4" s="17"/>
      <c r="W4" s="17"/>
      <c r="X4" s="17"/>
    </row>
    <row r="5" spans="1:24" ht="12" customHeight="1" thickBot="1">
      <c r="A5" s="409"/>
      <c r="B5" s="410"/>
      <c r="C5" s="412"/>
      <c r="D5" s="414"/>
      <c r="E5" s="414"/>
      <c r="F5" s="414"/>
      <c r="G5" s="414"/>
      <c r="H5" s="414"/>
      <c r="I5" s="414"/>
      <c r="J5" s="416"/>
      <c r="U5" s="17"/>
      <c r="V5" s="17"/>
      <c r="W5" s="17"/>
      <c r="X5" s="17"/>
    </row>
    <row r="6" spans="1:24" ht="11.25" customHeight="1">
      <c r="A6" s="399">
        <v>1</v>
      </c>
      <c r="B6" s="395">
        <v>0.3888888888888889</v>
      </c>
      <c r="C6" s="400" t="s">
        <v>731</v>
      </c>
      <c r="D6" s="392" t="s">
        <v>732</v>
      </c>
      <c r="E6" s="392" t="s">
        <v>791</v>
      </c>
      <c r="F6" s="392" t="s">
        <v>738</v>
      </c>
      <c r="G6" s="392" t="s">
        <v>733</v>
      </c>
      <c r="H6" s="392" t="s">
        <v>734</v>
      </c>
      <c r="I6" s="392" t="s">
        <v>739</v>
      </c>
      <c r="J6" s="387" t="s">
        <v>740</v>
      </c>
      <c r="T6" s="64" t="s">
        <v>81</v>
      </c>
      <c r="U6" s="64"/>
      <c r="V6" s="17"/>
      <c r="W6" s="17"/>
      <c r="X6" s="17"/>
    </row>
    <row r="7" spans="1:24" ht="11.25" customHeight="1">
      <c r="A7" s="389"/>
      <c r="B7" s="396"/>
      <c r="C7" s="390"/>
      <c r="D7" s="391"/>
      <c r="E7" s="391"/>
      <c r="F7" s="391"/>
      <c r="G7" s="391"/>
      <c r="H7" s="391"/>
      <c r="I7" s="391"/>
      <c r="J7" s="386"/>
      <c r="T7" s="402">
        <v>25</v>
      </c>
      <c r="U7" s="402"/>
      <c r="V7" s="17"/>
      <c r="W7" s="17"/>
      <c r="X7" s="17"/>
    </row>
    <row r="8" spans="1:24" ht="11.25" customHeight="1">
      <c r="A8" s="389"/>
      <c r="B8" s="396"/>
      <c r="C8" s="390"/>
      <c r="D8" s="391"/>
      <c r="E8" s="391"/>
      <c r="F8" s="391"/>
      <c r="G8" s="391"/>
      <c r="H8" s="391"/>
      <c r="I8" s="391"/>
      <c r="J8" s="386"/>
      <c r="U8" s="17"/>
      <c r="V8" s="17"/>
      <c r="W8" s="17"/>
      <c r="X8" s="17"/>
    </row>
    <row r="9" spans="1:24" ht="11.25" customHeight="1">
      <c r="A9" s="389"/>
      <c r="B9" s="396"/>
      <c r="C9" s="390"/>
      <c r="D9" s="391"/>
      <c r="E9" s="391"/>
      <c r="F9" s="391"/>
      <c r="G9" s="391"/>
      <c r="H9" s="391"/>
      <c r="I9" s="391"/>
      <c r="J9" s="386"/>
      <c r="U9" s="17"/>
      <c r="V9" s="17"/>
      <c r="W9" s="17"/>
      <c r="X9" s="17"/>
    </row>
    <row r="10" spans="1:24" ht="11.25" customHeight="1">
      <c r="A10" s="389"/>
      <c r="B10" s="397"/>
      <c r="C10" s="401"/>
      <c r="D10" s="393"/>
      <c r="E10" s="393"/>
      <c r="F10" s="391"/>
      <c r="G10" s="393"/>
      <c r="H10" s="393"/>
      <c r="I10" s="393"/>
      <c r="J10" s="388"/>
      <c r="U10" s="17"/>
      <c r="V10" s="17"/>
      <c r="W10" s="17"/>
      <c r="X10" s="17"/>
    </row>
    <row r="11" spans="1:24" ht="11.25" customHeight="1">
      <c r="A11" s="389">
        <v>2</v>
      </c>
      <c r="B11" s="398">
        <f>B6+T7/1440</f>
        <v>0.40625</v>
      </c>
      <c r="C11" s="390" t="s">
        <v>735</v>
      </c>
      <c r="D11" s="391" t="s">
        <v>736</v>
      </c>
      <c r="E11" s="391" t="s">
        <v>790</v>
      </c>
      <c r="F11" s="391" t="s">
        <v>742</v>
      </c>
      <c r="G11" s="391" t="s">
        <v>737</v>
      </c>
      <c r="H11" s="391" t="s">
        <v>794</v>
      </c>
      <c r="I11" s="391" t="s">
        <v>743</v>
      </c>
      <c r="J11" s="386" t="s">
        <v>744</v>
      </c>
      <c r="U11" s="17"/>
      <c r="V11" s="17"/>
      <c r="W11" s="17"/>
      <c r="X11" s="17"/>
    </row>
    <row r="12" spans="1:24" ht="11.25" customHeight="1">
      <c r="A12" s="389"/>
      <c r="B12" s="396"/>
      <c r="C12" s="390"/>
      <c r="D12" s="391"/>
      <c r="E12" s="391"/>
      <c r="F12" s="391"/>
      <c r="G12" s="391"/>
      <c r="H12" s="391"/>
      <c r="I12" s="391"/>
      <c r="J12" s="386"/>
      <c r="U12" s="17"/>
      <c r="V12" s="17"/>
      <c r="W12" s="17"/>
      <c r="X12" s="17"/>
    </row>
    <row r="13" spans="1:24" ht="11.25" customHeight="1">
      <c r="A13" s="389"/>
      <c r="B13" s="396"/>
      <c r="C13" s="390"/>
      <c r="D13" s="391"/>
      <c r="E13" s="391"/>
      <c r="F13" s="391"/>
      <c r="G13" s="391"/>
      <c r="H13" s="391"/>
      <c r="I13" s="391"/>
      <c r="J13" s="386"/>
      <c r="U13" s="17"/>
      <c r="V13" s="17"/>
      <c r="W13" s="17"/>
      <c r="X13" s="17"/>
    </row>
    <row r="14" spans="1:24" ht="11.25" customHeight="1">
      <c r="A14" s="389"/>
      <c r="B14" s="396"/>
      <c r="C14" s="390"/>
      <c r="D14" s="391"/>
      <c r="E14" s="391"/>
      <c r="F14" s="391"/>
      <c r="G14" s="391"/>
      <c r="H14" s="391"/>
      <c r="I14" s="391"/>
      <c r="J14" s="386"/>
      <c r="U14" s="17"/>
      <c r="V14" s="17"/>
      <c r="W14" s="17"/>
      <c r="X14" s="17"/>
    </row>
    <row r="15" spans="1:24" ht="11.25" customHeight="1">
      <c r="A15" s="389"/>
      <c r="B15" s="397"/>
      <c r="C15" s="390"/>
      <c r="D15" s="391"/>
      <c r="E15" s="391"/>
      <c r="F15" s="391"/>
      <c r="G15" s="391"/>
      <c r="H15" s="391"/>
      <c r="I15" s="391"/>
      <c r="J15" s="386"/>
      <c r="U15" s="17"/>
      <c r="V15" s="17"/>
      <c r="W15" s="17"/>
      <c r="X15" s="17"/>
    </row>
    <row r="16" spans="1:24" ht="21" customHeight="1">
      <c r="A16" s="50">
        <v>3</v>
      </c>
      <c r="B16" s="51">
        <f>B11+T7/1440</f>
        <v>0.4236111111111111</v>
      </c>
      <c r="C16" s="85" t="s">
        <v>406</v>
      </c>
      <c r="D16" s="86" t="s">
        <v>140</v>
      </c>
      <c r="E16" s="86" t="s">
        <v>330</v>
      </c>
      <c r="F16" s="86" t="s">
        <v>331</v>
      </c>
      <c r="G16" s="86" t="s">
        <v>266</v>
      </c>
      <c r="H16" s="86" t="s">
        <v>267</v>
      </c>
      <c r="I16" s="120" t="s">
        <v>332</v>
      </c>
      <c r="J16" s="87" t="s">
        <v>333</v>
      </c>
      <c r="U16" s="17"/>
      <c r="V16" s="17"/>
      <c r="W16" s="17"/>
      <c r="X16" s="17"/>
    </row>
    <row r="17" spans="1:26" ht="21" customHeight="1">
      <c r="A17" s="50">
        <v>4</v>
      </c>
      <c r="B17" s="51">
        <f>B16+T7/1440</f>
        <v>0.44097222222222221</v>
      </c>
      <c r="C17" s="85" t="s">
        <v>268</v>
      </c>
      <c r="D17" s="120" t="s">
        <v>269</v>
      </c>
      <c r="E17" s="120" t="s">
        <v>334</v>
      </c>
      <c r="F17" s="86" t="s">
        <v>335</v>
      </c>
      <c r="G17" s="86" t="s">
        <v>270</v>
      </c>
      <c r="H17" s="120" t="s">
        <v>271</v>
      </c>
      <c r="I17" s="86" t="s">
        <v>336</v>
      </c>
      <c r="J17" s="87" t="s">
        <v>420</v>
      </c>
      <c r="S17" s="91"/>
      <c r="U17" s="17"/>
      <c r="V17" s="17"/>
      <c r="W17" s="17"/>
      <c r="X17" s="17"/>
    </row>
    <row r="18" spans="1:26" ht="21" customHeight="1">
      <c r="A18" s="50">
        <v>5</v>
      </c>
      <c r="B18" s="51">
        <f>B17+T7/1440</f>
        <v>0.45833333333333331</v>
      </c>
      <c r="C18" s="85" t="s">
        <v>272</v>
      </c>
      <c r="D18" s="86" t="s">
        <v>273</v>
      </c>
      <c r="E18" s="86" t="s">
        <v>337</v>
      </c>
      <c r="F18" s="86" t="s">
        <v>338</v>
      </c>
      <c r="G18" s="86" t="s">
        <v>274</v>
      </c>
      <c r="H18" s="86" t="s">
        <v>275</v>
      </c>
      <c r="I18" s="86" t="s">
        <v>339</v>
      </c>
      <c r="J18" s="87" t="s">
        <v>340</v>
      </c>
      <c r="S18" s="61"/>
      <c r="U18" s="17"/>
      <c r="V18" s="17"/>
      <c r="W18" s="17"/>
      <c r="X18" s="17"/>
    </row>
    <row r="19" spans="1:26" ht="21" customHeight="1">
      <c r="A19" s="50">
        <v>6</v>
      </c>
      <c r="B19" s="51">
        <f>B18+T7/1440</f>
        <v>0.47569444444444442</v>
      </c>
      <c r="C19" s="85" t="s">
        <v>276</v>
      </c>
      <c r="D19" s="86" t="s">
        <v>277</v>
      </c>
      <c r="E19" s="86" t="s">
        <v>341</v>
      </c>
      <c r="F19" s="86" t="s">
        <v>342</v>
      </c>
      <c r="G19" s="86" t="s">
        <v>278</v>
      </c>
      <c r="H19" s="86" t="s">
        <v>279</v>
      </c>
      <c r="I19" s="86" t="s">
        <v>343</v>
      </c>
      <c r="J19" s="87" t="s">
        <v>421</v>
      </c>
      <c r="S19" s="61"/>
      <c r="U19" s="17"/>
      <c r="V19" s="17"/>
      <c r="W19" s="17"/>
      <c r="X19" s="17"/>
    </row>
    <row r="20" spans="1:26" ht="21" customHeight="1">
      <c r="A20" s="50">
        <v>7</v>
      </c>
      <c r="B20" s="51">
        <f>B19+T7/1440</f>
        <v>0.49305555555555552</v>
      </c>
      <c r="C20" s="85" t="s">
        <v>280</v>
      </c>
      <c r="D20" s="86" t="s">
        <v>281</v>
      </c>
      <c r="E20" s="88" t="s">
        <v>346</v>
      </c>
      <c r="F20" s="86" t="s">
        <v>412</v>
      </c>
      <c r="G20" s="86" t="s">
        <v>282</v>
      </c>
      <c r="H20" s="86" t="s">
        <v>283</v>
      </c>
      <c r="I20" s="86" t="s">
        <v>344</v>
      </c>
      <c r="J20" s="87" t="s">
        <v>345</v>
      </c>
      <c r="S20" s="61"/>
      <c r="U20" s="119"/>
      <c r="V20" s="125"/>
      <c r="W20" s="125"/>
      <c r="X20" s="125"/>
      <c r="Y20" s="119"/>
    </row>
    <row r="21" spans="1:26" ht="21" customHeight="1">
      <c r="A21" s="50">
        <v>8</v>
      </c>
      <c r="B21" s="51">
        <f>B20+T7/1440</f>
        <v>0.51041666666666663</v>
      </c>
      <c r="C21" s="85" t="s">
        <v>284</v>
      </c>
      <c r="D21" s="86" t="s">
        <v>285</v>
      </c>
      <c r="E21" s="88" t="s">
        <v>349</v>
      </c>
      <c r="F21" s="86" t="s">
        <v>347</v>
      </c>
      <c r="G21" s="86" t="s">
        <v>286</v>
      </c>
      <c r="H21" s="86" t="s">
        <v>287</v>
      </c>
      <c r="I21" s="86" t="s">
        <v>353</v>
      </c>
      <c r="J21" s="87" t="s">
        <v>422</v>
      </c>
      <c r="S21" s="61"/>
      <c r="U21" s="119"/>
      <c r="V21" s="118"/>
      <c r="W21" s="118"/>
      <c r="X21" s="118"/>
      <c r="Y21" s="122"/>
    </row>
    <row r="22" spans="1:26" ht="21" customHeight="1">
      <c r="A22" s="50">
        <v>9</v>
      </c>
      <c r="B22" s="51">
        <f>B21+T7/1440</f>
        <v>0.52777777777777779</v>
      </c>
      <c r="C22" s="85" t="s">
        <v>288</v>
      </c>
      <c r="D22" s="86" t="s">
        <v>289</v>
      </c>
      <c r="E22" s="88" t="s">
        <v>350</v>
      </c>
      <c r="F22" s="86" t="s">
        <v>348</v>
      </c>
      <c r="G22" s="86" t="s">
        <v>290</v>
      </c>
      <c r="H22" s="86" t="s">
        <v>291</v>
      </c>
      <c r="I22" s="86" t="s">
        <v>358</v>
      </c>
      <c r="J22" s="87" t="s">
        <v>359</v>
      </c>
      <c r="S22" s="61"/>
      <c r="U22" s="122"/>
      <c r="V22" s="118"/>
      <c r="W22" s="118"/>
      <c r="X22" s="118"/>
      <c r="Y22" s="121"/>
    </row>
    <row r="23" spans="1:26" ht="21" customHeight="1">
      <c r="A23" s="50">
        <v>10</v>
      </c>
      <c r="B23" s="51">
        <f>B22+T7/1440</f>
        <v>0.54513888888888895</v>
      </c>
      <c r="C23" s="90" t="s">
        <v>292</v>
      </c>
      <c r="D23" s="88" t="s">
        <v>293</v>
      </c>
      <c r="E23" s="88" t="s">
        <v>352</v>
      </c>
      <c r="F23" s="88" t="s">
        <v>355</v>
      </c>
      <c r="G23" s="86" t="s">
        <v>318</v>
      </c>
      <c r="H23" s="86" t="s">
        <v>319</v>
      </c>
      <c r="I23" s="86" t="s">
        <v>360</v>
      </c>
      <c r="J23" s="87" t="s">
        <v>423</v>
      </c>
      <c r="S23" s="62"/>
      <c r="U23" s="118"/>
      <c r="V23" s="118"/>
      <c r="W23" s="118"/>
      <c r="X23" s="122"/>
      <c r="Y23" s="121"/>
    </row>
    <row r="24" spans="1:26" ht="21" customHeight="1">
      <c r="A24" s="50">
        <v>11</v>
      </c>
      <c r="B24" s="51">
        <f>B23+T7/1440</f>
        <v>0.56250000000000011</v>
      </c>
      <c r="C24" s="85" t="s">
        <v>294</v>
      </c>
      <c r="D24" s="86" t="s">
        <v>295</v>
      </c>
      <c r="E24" s="88" t="s">
        <v>351</v>
      </c>
      <c r="F24" s="88" t="s">
        <v>356</v>
      </c>
      <c r="G24" s="86" t="s">
        <v>320</v>
      </c>
      <c r="H24" s="86" t="s">
        <v>325</v>
      </c>
      <c r="I24" s="86" t="s">
        <v>361</v>
      </c>
      <c r="J24" s="87" t="s">
        <v>362</v>
      </c>
      <c r="U24" s="118"/>
      <c r="V24" s="118"/>
      <c r="W24" s="118"/>
      <c r="X24" s="122"/>
      <c r="Y24" s="121"/>
    </row>
    <row r="25" spans="1:26" ht="21" customHeight="1">
      <c r="A25" s="50">
        <v>12</v>
      </c>
      <c r="B25" s="51">
        <f>B24+T7/1440</f>
        <v>0.57986111111111127</v>
      </c>
      <c r="C25" s="85" t="s">
        <v>297</v>
      </c>
      <c r="D25" s="88" t="s">
        <v>296</v>
      </c>
      <c r="E25" s="86" t="s">
        <v>363</v>
      </c>
      <c r="F25" s="88" t="s">
        <v>357</v>
      </c>
      <c r="G25" s="86" t="s">
        <v>141</v>
      </c>
      <c r="H25" s="86" t="s">
        <v>68</v>
      </c>
      <c r="I25" s="86" t="s">
        <v>364</v>
      </c>
      <c r="J25" s="87" t="s">
        <v>365</v>
      </c>
      <c r="R25" s="61"/>
      <c r="U25" s="118"/>
      <c r="V25" s="118"/>
      <c r="W25" s="118"/>
      <c r="X25" s="118"/>
      <c r="Y25" s="121"/>
    </row>
    <row r="26" spans="1:26" ht="21" customHeight="1">
      <c r="A26" s="50">
        <v>13</v>
      </c>
      <c r="B26" s="51">
        <f>B25+T7/1440</f>
        <v>0.59722222222222243</v>
      </c>
      <c r="C26" s="85" t="s">
        <v>754</v>
      </c>
      <c r="D26" s="86" t="s">
        <v>755</v>
      </c>
      <c r="E26" s="86" t="s">
        <v>756</v>
      </c>
      <c r="F26" s="86" t="s">
        <v>757</v>
      </c>
      <c r="G26" s="86" t="s">
        <v>758</v>
      </c>
      <c r="H26" s="86" t="s">
        <v>759</v>
      </c>
      <c r="I26" s="86" t="s">
        <v>760</v>
      </c>
      <c r="J26" s="87" t="s">
        <v>761</v>
      </c>
      <c r="S26" s="61"/>
      <c r="U26" s="118"/>
      <c r="V26" s="118"/>
      <c r="W26" s="118"/>
      <c r="X26" s="118"/>
      <c r="Y26" s="119"/>
    </row>
    <row r="27" spans="1:26" ht="21" customHeight="1">
      <c r="A27" s="52">
        <v>14</v>
      </c>
      <c r="B27" s="51">
        <f>B26+T7/1440</f>
        <v>0.61458333333333359</v>
      </c>
      <c r="C27" s="85" t="s">
        <v>298</v>
      </c>
      <c r="D27" s="86" t="s">
        <v>299</v>
      </c>
      <c r="E27" s="86" t="s">
        <v>366</v>
      </c>
      <c r="F27" s="86" t="s">
        <v>367</v>
      </c>
      <c r="G27" s="86" t="s">
        <v>321</v>
      </c>
      <c r="H27" s="86" t="s">
        <v>326</v>
      </c>
      <c r="I27" s="86" t="s">
        <v>762</v>
      </c>
      <c r="J27" s="87" t="s">
        <v>763</v>
      </c>
      <c r="X27" s="119"/>
    </row>
    <row r="28" spans="1:26" ht="21" customHeight="1">
      <c r="A28" s="50">
        <v>15</v>
      </c>
      <c r="B28" s="81">
        <f>B27+T7/1440</f>
        <v>0.63194444444444475</v>
      </c>
      <c r="C28" s="85" t="s">
        <v>300</v>
      </c>
      <c r="D28" s="86" t="s">
        <v>301</v>
      </c>
      <c r="E28" s="86" t="s">
        <v>380</v>
      </c>
      <c r="F28" s="86" t="s">
        <v>381</v>
      </c>
      <c r="G28" s="86" t="s">
        <v>322</v>
      </c>
      <c r="H28" s="86" t="s">
        <v>327</v>
      </c>
      <c r="I28" s="86" t="s">
        <v>764</v>
      </c>
      <c r="J28" s="87" t="s">
        <v>765</v>
      </c>
      <c r="X28" s="119"/>
    </row>
    <row r="29" spans="1:26" ht="21" customHeight="1">
      <c r="A29" s="50">
        <v>16</v>
      </c>
      <c r="B29" s="51">
        <f>B28+T7/1440</f>
        <v>0.64930555555555591</v>
      </c>
      <c r="C29" s="85" t="s">
        <v>302</v>
      </c>
      <c r="D29" s="86" t="s">
        <v>303</v>
      </c>
      <c r="E29" s="86" t="s">
        <v>382</v>
      </c>
      <c r="F29" s="86" t="s">
        <v>383</v>
      </c>
      <c r="G29" s="86" t="s">
        <v>323</v>
      </c>
      <c r="H29" s="86" t="s">
        <v>328</v>
      </c>
      <c r="I29" s="86" t="s">
        <v>766</v>
      </c>
      <c r="J29" s="87" t="s">
        <v>767</v>
      </c>
      <c r="O29" s="4" t="s">
        <v>82</v>
      </c>
      <c r="S29" s="119"/>
      <c r="X29" s="119"/>
    </row>
    <row r="30" spans="1:26" ht="21" customHeight="1">
      <c r="A30" s="50">
        <v>17</v>
      </c>
      <c r="B30" s="51">
        <f>B29+T7/1440</f>
        <v>0.66666666666666707</v>
      </c>
      <c r="C30" s="85" t="s">
        <v>304</v>
      </c>
      <c r="D30" s="86" t="s">
        <v>305</v>
      </c>
      <c r="E30" s="86" t="s">
        <v>384</v>
      </c>
      <c r="F30" s="86" t="s">
        <v>385</v>
      </c>
      <c r="G30" s="86" t="s">
        <v>324</v>
      </c>
      <c r="H30" s="86" t="s">
        <v>329</v>
      </c>
      <c r="I30" s="86" t="s">
        <v>71</v>
      </c>
      <c r="J30" s="87" t="s">
        <v>72</v>
      </c>
      <c r="R30" s="118"/>
      <c r="S30" s="119"/>
      <c r="T30" s="118"/>
      <c r="U30" s="118"/>
      <c r="V30" s="118"/>
      <c r="W30" s="118"/>
      <c r="X30" s="119"/>
      <c r="Y30" s="118"/>
      <c r="Z30" s="118"/>
    </row>
    <row r="31" spans="1:26" ht="21" customHeight="1">
      <c r="A31" s="50">
        <v>18</v>
      </c>
      <c r="B31" s="51">
        <f>B30+T7/1440</f>
        <v>0.68402777777777823</v>
      </c>
      <c r="C31" s="85" t="s">
        <v>386</v>
      </c>
      <c r="D31" s="86" t="s">
        <v>387</v>
      </c>
      <c r="E31" s="86" t="s">
        <v>388</v>
      </c>
      <c r="F31" s="86" t="s">
        <v>389</v>
      </c>
      <c r="G31" s="86" t="s">
        <v>768</v>
      </c>
      <c r="H31" s="86" t="s">
        <v>769</v>
      </c>
      <c r="I31" s="86" t="s">
        <v>368</v>
      </c>
      <c r="J31" s="87" t="s">
        <v>369</v>
      </c>
      <c r="R31" s="118"/>
      <c r="S31" s="119"/>
      <c r="T31" s="118"/>
      <c r="U31" s="118"/>
      <c r="V31" s="118"/>
      <c r="W31" s="118"/>
      <c r="X31" s="119"/>
      <c r="Y31" s="118"/>
      <c r="Z31" s="118"/>
    </row>
    <row r="32" spans="1:26" ht="21" customHeight="1">
      <c r="A32" s="50">
        <v>19</v>
      </c>
      <c r="B32" s="51">
        <f>B31+T7/1440</f>
        <v>0.70138888888888939</v>
      </c>
      <c r="C32" s="85" t="s">
        <v>306</v>
      </c>
      <c r="D32" s="86" t="s">
        <v>307</v>
      </c>
      <c r="E32" s="86" t="s">
        <v>390</v>
      </c>
      <c r="F32" s="86" t="s">
        <v>391</v>
      </c>
      <c r="G32" s="86" t="s">
        <v>770</v>
      </c>
      <c r="H32" s="86" t="s">
        <v>771</v>
      </c>
      <c r="I32" s="86" t="s">
        <v>370</v>
      </c>
      <c r="J32" s="87" t="s">
        <v>371</v>
      </c>
      <c r="R32" s="118"/>
      <c r="S32" s="121"/>
      <c r="T32" s="118"/>
      <c r="U32" s="118"/>
      <c r="V32" s="118"/>
      <c r="W32" s="118"/>
      <c r="X32" s="119"/>
      <c r="Y32" s="118"/>
      <c r="Z32" s="118"/>
    </row>
    <row r="33" spans="1:26" ht="21" customHeight="1">
      <c r="A33" s="140">
        <v>20</v>
      </c>
      <c r="B33" s="51">
        <f>B32+T7/1440</f>
        <v>0.71875000000000056</v>
      </c>
      <c r="C33" s="85" t="s">
        <v>308</v>
      </c>
      <c r="D33" s="86" t="s">
        <v>309</v>
      </c>
      <c r="E33" s="86" t="s">
        <v>392</v>
      </c>
      <c r="F33" s="86" t="s">
        <v>393</v>
      </c>
      <c r="G33" s="86" t="s">
        <v>772</v>
      </c>
      <c r="H33" s="86" t="s">
        <v>773</v>
      </c>
      <c r="I33" s="86" t="s">
        <v>372</v>
      </c>
      <c r="J33" s="87" t="s">
        <v>373</v>
      </c>
      <c r="R33" s="118"/>
      <c r="T33" s="118"/>
      <c r="U33" s="118"/>
      <c r="V33" s="118"/>
      <c r="W33" s="118"/>
      <c r="Y33" s="118"/>
      <c r="Z33" s="118"/>
    </row>
    <row r="34" spans="1:26" ht="21" customHeight="1">
      <c r="A34" s="140">
        <v>21</v>
      </c>
      <c r="B34" s="51">
        <f>B33+T7/1440</f>
        <v>0.73611111111111172</v>
      </c>
      <c r="C34" s="85" t="s">
        <v>310</v>
      </c>
      <c r="D34" s="86" t="s">
        <v>311</v>
      </c>
      <c r="E34" s="86" t="s">
        <v>394</v>
      </c>
      <c r="F34" s="86" t="s">
        <v>395</v>
      </c>
      <c r="G34" s="86" t="s">
        <v>774</v>
      </c>
      <c r="H34" s="86" t="s">
        <v>775</v>
      </c>
      <c r="I34" s="86" t="s">
        <v>374</v>
      </c>
      <c r="J34" s="87" t="s">
        <v>375</v>
      </c>
      <c r="R34" s="118"/>
      <c r="T34" s="118"/>
      <c r="U34" s="118"/>
      <c r="V34" s="118"/>
      <c r="W34" s="118"/>
      <c r="Y34" s="118"/>
      <c r="Z34" s="118"/>
    </row>
    <row r="35" spans="1:26" ht="21" customHeight="1">
      <c r="A35" s="140">
        <v>22</v>
      </c>
      <c r="B35" s="51">
        <f>B34+T7/1440</f>
        <v>0.75347222222222288</v>
      </c>
      <c r="C35" s="85" t="s">
        <v>312</v>
      </c>
      <c r="D35" s="86" t="s">
        <v>313</v>
      </c>
      <c r="E35" s="86" t="s">
        <v>396</v>
      </c>
      <c r="F35" s="86" t="s">
        <v>397</v>
      </c>
      <c r="G35" s="86" t="s">
        <v>776</v>
      </c>
      <c r="H35" s="86" t="s">
        <v>438</v>
      </c>
      <c r="I35" s="86" t="s">
        <v>376</v>
      </c>
      <c r="J35" s="87" t="s">
        <v>377</v>
      </c>
      <c r="R35" s="118"/>
      <c r="T35" s="118"/>
      <c r="U35" s="118"/>
      <c r="V35" s="118"/>
      <c r="W35" s="118"/>
      <c r="Y35" s="118"/>
      <c r="Z35" s="118"/>
    </row>
    <row r="36" spans="1:26" ht="21" customHeight="1">
      <c r="A36" s="140">
        <v>23</v>
      </c>
      <c r="B36" s="51">
        <f>B35+T7/1440</f>
        <v>0.77083333333333404</v>
      </c>
      <c r="C36" s="85" t="s">
        <v>314</v>
      </c>
      <c r="D36" s="86" t="s">
        <v>315</v>
      </c>
      <c r="E36" s="88" t="s">
        <v>398</v>
      </c>
      <c r="F36" s="88" t="s">
        <v>399</v>
      </c>
      <c r="G36" s="86" t="s">
        <v>777</v>
      </c>
      <c r="H36" s="88" t="s">
        <v>778</v>
      </c>
      <c r="I36" s="88" t="s">
        <v>378</v>
      </c>
      <c r="J36" s="89" t="s">
        <v>379</v>
      </c>
      <c r="R36" s="118"/>
      <c r="T36" s="118"/>
      <c r="U36" s="118"/>
      <c r="V36" s="118"/>
      <c r="W36" s="118"/>
      <c r="Y36" s="118"/>
      <c r="Z36" s="118"/>
    </row>
    <row r="37" spans="1:26" ht="21" customHeight="1">
      <c r="A37" s="140">
        <v>24</v>
      </c>
      <c r="B37" s="51">
        <f>B36+T7/1440</f>
        <v>0.7881944444444452</v>
      </c>
      <c r="C37" s="90" t="s">
        <v>316</v>
      </c>
      <c r="D37" s="88" t="s">
        <v>317</v>
      </c>
      <c r="E37" s="88" t="s">
        <v>400</v>
      </c>
      <c r="F37" s="88" t="s">
        <v>435</v>
      </c>
      <c r="G37" s="88" t="s">
        <v>779</v>
      </c>
      <c r="H37" s="88" t="s">
        <v>780</v>
      </c>
      <c r="I37" s="88" t="s">
        <v>402</v>
      </c>
      <c r="J37" s="89" t="s">
        <v>439</v>
      </c>
      <c r="R37" s="118"/>
      <c r="T37" s="118"/>
      <c r="U37" s="118"/>
      <c r="V37" s="118"/>
      <c r="W37" s="118"/>
      <c r="Y37" s="118"/>
      <c r="Z37" s="118"/>
    </row>
    <row r="38" spans="1:26" ht="21" customHeight="1" thickBot="1">
      <c r="A38" s="54">
        <v>25</v>
      </c>
      <c r="B38" s="56">
        <f>B37+T7/1440</f>
        <v>0.80555555555555636</v>
      </c>
      <c r="C38" s="196" t="s">
        <v>436</v>
      </c>
      <c r="D38" s="194" t="s">
        <v>437</v>
      </c>
      <c r="E38" s="195" t="s">
        <v>401</v>
      </c>
      <c r="F38" s="82"/>
      <c r="G38" s="194"/>
      <c r="H38" s="195"/>
      <c r="I38" s="195" t="s">
        <v>403</v>
      </c>
      <c r="J38" s="83" t="s">
        <v>440</v>
      </c>
      <c r="R38" s="118"/>
      <c r="T38" s="118"/>
      <c r="U38" s="118"/>
      <c r="V38" s="118"/>
      <c r="W38" s="118"/>
      <c r="Y38" s="118"/>
      <c r="Z38" s="118"/>
    </row>
    <row r="39" spans="1:26" ht="9.75" customHeight="1">
      <c r="A39" s="8"/>
      <c r="C39" s="9"/>
      <c r="D39" s="9"/>
      <c r="E39" s="9"/>
      <c r="F39" s="10"/>
      <c r="G39" s="11"/>
      <c r="H39" s="10"/>
      <c r="I39" s="10"/>
      <c r="J39" s="9"/>
      <c r="R39" s="118"/>
      <c r="T39" s="118"/>
      <c r="U39" s="118"/>
      <c r="V39" s="118"/>
      <c r="W39" s="118"/>
      <c r="Y39" s="118"/>
      <c r="Z39" s="118"/>
    </row>
    <row r="40" spans="1:26" ht="18" customHeight="1">
      <c r="A40" s="394" t="s">
        <v>83</v>
      </c>
      <c r="B40" s="394"/>
      <c r="C40" s="394"/>
      <c r="D40" s="394"/>
      <c r="E40" s="394"/>
      <c r="F40" s="394"/>
      <c r="G40" s="394"/>
      <c r="H40" s="394"/>
      <c r="I40" s="394"/>
      <c r="O40" s="4" t="s">
        <v>82</v>
      </c>
      <c r="R40" s="118"/>
      <c r="T40" s="118"/>
      <c r="U40" s="118"/>
      <c r="V40" s="118"/>
      <c r="W40" s="118"/>
      <c r="Y40" s="118"/>
      <c r="Z40" s="118"/>
    </row>
    <row r="41" spans="1:26" ht="18" hidden="1" customHeight="1">
      <c r="A41" s="49"/>
      <c r="B41" s="57"/>
      <c r="C41" s="49"/>
      <c r="D41" s="49"/>
      <c r="E41" s="49"/>
      <c r="F41" s="49"/>
      <c r="G41" s="49"/>
      <c r="H41" s="49"/>
      <c r="I41" s="49"/>
      <c r="O41" s="4" t="s">
        <v>82</v>
      </c>
      <c r="R41" s="118"/>
      <c r="T41" s="118"/>
      <c r="U41" s="118"/>
      <c r="V41" s="118"/>
      <c r="W41" s="118"/>
      <c r="Y41" s="118"/>
      <c r="Z41" s="118"/>
    </row>
    <row r="42" spans="1:26" s="206" customFormat="1" ht="17.100000000000001" customHeight="1">
      <c r="A42" s="206" t="s">
        <v>84</v>
      </c>
      <c r="B42" s="207"/>
      <c r="O42" s="206" t="s">
        <v>82</v>
      </c>
      <c r="R42" s="208"/>
      <c r="S42" s="208"/>
      <c r="T42" s="208"/>
      <c r="U42" s="208"/>
      <c r="V42" s="208"/>
      <c r="W42" s="208"/>
      <c r="X42" s="208"/>
      <c r="Y42" s="208"/>
      <c r="Z42" s="208"/>
    </row>
    <row r="43" spans="1:26" s="206" customFormat="1" ht="17.100000000000001" customHeight="1">
      <c r="B43" s="209" t="s">
        <v>783</v>
      </c>
    </row>
    <row r="44" spans="1:26" s="206" customFormat="1" ht="17.100000000000001" customHeight="1">
      <c r="B44" s="209" t="s">
        <v>784</v>
      </c>
    </row>
    <row r="45" spans="1:26" s="206" customFormat="1" ht="17.100000000000001" customHeight="1">
      <c r="B45" s="210" t="s">
        <v>781</v>
      </c>
    </row>
    <row r="46" spans="1:26" s="206" customFormat="1" ht="17.100000000000001" customHeight="1">
      <c r="A46" s="206" t="s">
        <v>87</v>
      </c>
      <c r="B46" s="207"/>
      <c r="O46" s="206" t="s">
        <v>82</v>
      </c>
    </row>
    <row r="47" spans="1:26" s="206" customFormat="1" ht="17.100000000000001" customHeight="1">
      <c r="A47" s="206" t="s">
        <v>88</v>
      </c>
      <c r="B47" s="207"/>
      <c r="O47" s="206" t="s">
        <v>82</v>
      </c>
    </row>
    <row r="48" spans="1:26" s="206" customFormat="1" ht="17.100000000000001" customHeight="1">
      <c r="B48" s="211" t="s">
        <v>785</v>
      </c>
      <c r="O48" s="206" t="s">
        <v>82</v>
      </c>
    </row>
    <row r="49" spans="1:10" s="206" customFormat="1" ht="17.100000000000001" customHeight="1">
      <c r="B49" s="211" t="s">
        <v>786</v>
      </c>
    </row>
    <row r="50" spans="1:10" s="206" customFormat="1" ht="17.100000000000001" customHeight="1">
      <c r="B50" s="211" t="s">
        <v>787</v>
      </c>
    </row>
    <row r="51" spans="1:10" s="206" customFormat="1" ht="17.100000000000001" customHeight="1">
      <c r="A51" s="206" t="s">
        <v>90</v>
      </c>
      <c r="B51" s="207"/>
    </row>
    <row r="52" spans="1:10" s="206" customFormat="1" ht="17.100000000000001" customHeight="1">
      <c r="B52" s="210" t="s">
        <v>91</v>
      </c>
    </row>
    <row r="53" spans="1:10" s="206" customFormat="1" ht="17.100000000000001" hidden="1" customHeight="1">
      <c r="B53" s="207"/>
    </row>
    <row r="54" spans="1:10" s="206" customFormat="1" ht="17.100000000000001" customHeight="1">
      <c r="A54" s="212" t="s">
        <v>92</v>
      </c>
      <c r="B54" s="213"/>
      <c r="C54" s="214"/>
      <c r="D54" s="214"/>
      <c r="E54" s="214"/>
      <c r="F54" s="214"/>
      <c r="G54" s="214"/>
      <c r="H54" s="214"/>
      <c r="I54" s="214"/>
      <c r="J54" s="214"/>
    </row>
    <row r="55" spans="1:10" s="206" customFormat="1" ht="17.100000000000001" customHeight="1">
      <c r="A55" s="212" t="s">
        <v>93</v>
      </c>
      <c r="B55" s="213"/>
      <c r="C55" s="214"/>
      <c r="D55" s="214"/>
      <c r="E55" s="214"/>
      <c r="F55" s="214"/>
      <c r="G55" s="214"/>
      <c r="H55" s="214"/>
      <c r="I55" s="214"/>
      <c r="J55" s="214"/>
    </row>
    <row r="56" spans="1:10" s="7" customFormat="1" ht="24" customHeight="1">
      <c r="A56" s="14"/>
      <c r="B56" s="59"/>
    </row>
    <row r="57" spans="1:10" ht="12" customHeight="1"/>
  </sheetData>
  <mergeCells count="33">
    <mergeCell ref="T7:U7"/>
    <mergeCell ref="A1:J1"/>
    <mergeCell ref="A3:J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A40:I40"/>
    <mergeCell ref="B6:B10"/>
    <mergeCell ref="B11:B15"/>
    <mergeCell ref="A6:A10"/>
    <mergeCell ref="C6:C10"/>
    <mergeCell ref="D6:D10"/>
    <mergeCell ref="E6:E10"/>
    <mergeCell ref="F6:F10"/>
    <mergeCell ref="J11:J15"/>
    <mergeCell ref="J6:J10"/>
    <mergeCell ref="A11:A15"/>
    <mergeCell ref="C11:C15"/>
    <mergeCell ref="D11:D15"/>
    <mergeCell ref="E11:E15"/>
    <mergeCell ref="F11:F15"/>
    <mergeCell ref="G11:G15"/>
    <mergeCell ref="H11:H15"/>
    <mergeCell ref="I11:I15"/>
    <mergeCell ref="G6:G10"/>
    <mergeCell ref="H6:H10"/>
    <mergeCell ref="I6:I10"/>
  </mergeCells>
  <phoneticPr fontId="2"/>
  <pageMargins left="0.23622047244094491" right="0.15748031496062992" top="0.35433070866141736" bottom="0.27559055118110237" header="0.31496062992125984" footer="0.31496062992125984"/>
  <pageSetup paperSize="9" scale="96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sqref="A1:J1"/>
    </sheetView>
  </sheetViews>
  <sheetFormatPr defaultColWidth="2.875" defaultRowHeight="13.5"/>
  <cols>
    <col min="1" max="1" width="2.875" style="4" customWidth="1"/>
    <col min="2" max="2" width="8.625" style="8" customWidth="1"/>
    <col min="3" max="10" width="11.375" style="4" customWidth="1"/>
    <col min="11" max="11" width="0.625" style="4" customWidth="1"/>
    <col min="12" max="15" width="2.875" style="4" hidden="1" customWidth="1"/>
    <col min="16" max="16" width="2.875" style="4"/>
    <col min="17" max="17" width="3.875" style="4" bestFit="1" customWidth="1"/>
    <col min="18" max="18" width="3.625" style="4" bestFit="1" customWidth="1"/>
    <col min="19" max="19" width="3.875" style="4" bestFit="1" customWidth="1"/>
    <col min="20" max="20" width="2.875" style="4"/>
    <col min="21" max="21" width="3.375" style="4" bestFit="1" customWidth="1"/>
    <col min="22" max="22" width="3.25" style="4" customWidth="1"/>
    <col min="23" max="23" width="3.375" style="4" bestFit="1" customWidth="1"/>
    <col min="24" max="24" width="3.25" style="4" customWidth="1"/>
    <col min="25" max="16384" width="2.875" style="4"/>
  </cols>
  <sheetData>
    <row r="1" spans="1:24">
      <c r="A1" s="403" t="s">
        <v>79</v>
      </c>
      <c r="B1" s="403"/>
      <c r="C1" s="403"/>
      <c r="D1" s="403"/>
      <c r="E1" s="403"/>
      <c r="F1" s="403"/>
      <c r="G1" s="403"/>
      <c r="H1" s="403"/>
      <c r="I1" s="403"/>
      <c r="J1" s="404"/>
    </row>
    <row r="2" spans="1:24" ht="32.25" customHeight="1" thickBot="1">
      <c r="A2" s="405" t="s">
        <v>80</v>
      </c>
      <c r="B2" s="405"/>
      <c r="C2" s="405"/>
      <c r="D2" s="405"/>
      <c r="E2" s="405"/>
      <c r="F2" s="405"/>
      <c r="G2" s="405"/>
      <c r="H2" s="405"/>
      <c r="I2" s="405"/>
      <c r="J2" s="406"/>
    </row>
    <row r="3" spans="1:24" ht="12" customHeight="1">
      <c r="A3" s="407"/>
      <c r="B3" s="408"/>
      <c r="C3" s="411">
        <v>1</v>
      </c>
      <c r="D3" s="413">
        <v>2</v>
      </c>
      <c r="E3" s="413">
        <v>3</v>
      </c>
      <c r="F3" s="413">
        <v>4</v>
      </c>
      <c r="G3" s="413">
        <v>5</v>
      </c>
      <c r="H3" s="413">
        <v>6</v>
      </c>
      <c r="I3" s="413">
        <v>7</v>
      </c>
      <c r="J3" s="415">
        <v>8</v>
      </c>
      <c r="T3"/>
      <c r="U3" s="17"/>
      <c r="V3" s="17"/>
      <c r="W3" s="17"/>
      <c r="X3" s="17"/>
    </row>
    <row r="4" spans="1:24" ht="12" customHeight="1" thickBot="1">
      <c r="A4" s="409"/>
      <c r="B4" s="410"/>
      <c r="C4" s="412"/>
      <c r="D4" s="414"/>
      <c r="E4" s="414"/>
      <c r="F4" s="414"/>
      <c r="G4" s="414"/>
      <c r="H4" s="414"/>
      <c r="I4" s="414"/>
      <c r="J4" s="416"/>
      <c r="U4" s="17"/>
      <c r="V4" s="17"/>
      <c r="W4" s="17"/>
      <c r="X4" s="17"/>
    </row>
    <row r="5" spans="1:24" ht="11.25" customHeight="1">
      <c r="A5" s="399">
        <v>1</v>
      </c>
      <c r="B5" s="395">
        <v>0.39583333333333331</v>
      </c>
      <c r="C5" s="428" t="str">
        <f>VLOOKUP(LEFT(タイムテーブル!C6,4),対戦表!$BA:$BB,2,FALSE)</f>
        <v>MD01A0001</v>
      </c>
      <c r="D5" s="427" t="str">
        <f>VLOOKUP(LEFT(タイムテーブル!D6,4),対戦表!$BA:$BB,2,FALSE)</f>
        <v>MD01A0002</v>
      </c>
      <c r="E5" s="427" t="str">
        <f>VLOOKUP(LEFT(タイムテーブル!E6,4),対戦表!$BA:$BB,2,FALSE)</f>
        <v>ＬD01A0001</v>
      </c>
      <c r="F5" s="427" t="str">
        <f>VLOOKUP(LEFT(タイムテーブル!F6,4),対戦表!$BA:$BB,2,FALSE)</f>
        <v>ＬD01B0001</v>
      </c>
      <c r="G5" s="427" t="str">
        <f>VLOOKUP(LEFT(タイムテーブル!G6,4),対戦表!$BA:$BB,2,FALSE)</f>
        <v>MD01B0001</v>
      </c>
      <c r="H5" s="427" t="str">
        <f>VLOOKUP(LEFT(タイムテーブル!H6,4),対戦表!$BA:$BB,2,FALSE)</f>
        <v>MD01B0002</v>
      </c>
      <c r="I5" s="427" t="str">
        <f>VLOOKUP(LEFT(タイムテーブル!I6,4),対戦表!$BA:$BB,2,FALSE)</f>
        <v>ＬD01B0002</v>
      </c>
      <c r="J5" s="420" t="str">
        <f>VLOOKUP(LEFT(タイムテーブル!J6,4),対戦表!$BA:$BB,2,FALSE)</f>
        <v>ＬD01C0001</v>
      </c>
      <c r="T5" s="64" t="s">
        <v>81</v>
      </c>
      <c r="U5" s="64"/>
      <c r="V5" s="17"/>
      <c r="W5" s="17"/>
      <c r="X5" s="17"/>
    </row>
    <row r="6" spans="1:24" ht="11.25" customHeight="1">
      <c r="A6" s="389"/>
      <c r="B6" s="396"/>
      <c r="C6" s="429" t="e">
        <f>VLOOKUP(タイムテーブル!C7,対戦表!$AW:$AX,2,FALSE)</f>
        <v>#N/A</v>
      </c>
      <c r="D6" s="425" t="e">
        <f>VLOOKUP(タイムテーブル!D7,対戦表!$AW:$AX,2,FALSE)</f>
        <v>#N/A</v>
      </c>
      <c r="E6" s="425" t="e">
        <f>VLOOKUP(タイムテーブル!E7,対戦表!$AW:$AX,2,FALSE)</f>
        <v>#N/A</v>
      </c>
      <c r="F6" s="425" t="e">
        <f>VLOOKUP(タイムテーブル!F7,対戦表!$AW:$AX,2,FALSE)</f>
        <v>#N/A</v>
      </c>
      <c r="G6" s="425" t="e">
        <f>VLOOKUP(タイムテーブル!G7,対戦表!$AW:$AX,2,FALSE)</f>
        <v>#N/A</v>
      </c>
      <c r="H6" s="425" t="e">
        <f>VLOOKUP(タイムテーブル!H7,対戦表!$AW:$AX,2,FALSE)</f>
        <v>#N/A</v>
      </c>
      <c r="I6" s="425" t="e">
        <f>VLOOKUP(タイムテーブル!I7,対戦表!$AW:$AX,2,FALSE)</f>
        <v>#N/A</v>
      </c>
      <c r="J6" s="418" t="e">
        <f>VLOOKUP(タイムテーブル!J7,対戦表!$AW:$AX,2,FALSE)</f>
        <v>#N/A</v>
      </c>
      <c r="T6" s="402">
        <f>タイムテーブル!T7</f>
        <v>25</v>
      </c>
      <c r="U6" s="402"/>
      <c r="V6" s="17"/>
      <c r="W6" s="17"/>
      <c r="X6" s="17"/>
    </row>
    <row r="7" spans="1:24" ht="11.25" customHeight="1">
      <c r="A7" s="389"/>
      <c r="B7" s="396"/>
      <c r="C7" s="429" t="e">
        <f>VLOOKUP(タイムテーブル!C8,対戦表!$AW:$AX,2,FALSE)</f>
        <v>#N/A</v>
      </c>
      <c r="D7" s="425" t="e">
        <f>VLOOKUP(タイムテーブル!D8,対戦表!$AW:$AX,2,FALSE)</f>
        <v>#N/A</v>
      </c>
      <c r="E7" s="425" t="e">
        <f>VLOOKUP(タイムテーブル!E8,対戦表!$AW:$AX,2,FALSE)</f>
        <v>#N/A</v>
      </c>
      <c r="F7" s="425" t="e">
        <f>VLOOKUP(タイムテーブル!F8,対戦表!$AW:$AX,2,FALSE)</f>
        <v>#N/A</v>
      </c>
      <c r="G7" s="425" t="e">
        <f>VLOOKUP(タイムテーブル!G8,対戦表!$AW:$AX,2,FALSE)</f>
        <v>#N/A</v>
      </c>
      <c r="H7" s="425" t="e">
        <f>VLOOKUP(タイムテーブル!H8,対戦表!$AW:$AX,2,FALSE)</f>
        <v>#N/A</v>
      </c>
      <c r="I7" s="425" t="e">
        <f>VLOOKUP(タイムテーブル!I8,対戦表!$AW:$AX,2,FALSE)</f>
        <v>#N/A</v>
      </c>
      <c r="J7" s="418" t="e">
        <f>VLOOKUP(タイムテーブル!J8,対戦表!$AW:$AX,2,FALSE)</f>
        <v>#N/A</v>
      </c>
      <c r="U7" s="17"/>
      <c r="V7" s="17"/>
      <c r="W7" s="17"/>
      <c r="X7" s="17"/>
    </row>
    <row r="8" spans="1:24" ht="11.25" customHeight="1">
      <c r="A8" s="389"/>
      <c r="B8" s="396"/>
      <c r="C8" s="429" t="e">
        <f>VLOOKUP(タイムテーブル!C9,対戦表!$AW:$AX,2,FALSE)</f>
        <v>#N/A</v>
      </c>
      <c r="D8" s="425" t="e">
        <f>VLOOKUP(タイムテーブル!D9,対戦表!$AW:$AX,2,FALSE)</f>
        <v>#N/A</v>
      </c>
      <c r="E8" s="425" t="e">
        <f>VLOOKUP(タイムテーブル!E9,対戦表!$AW:$AX,2,FALSE)</f>
        <v>#N/A</v>
      </c>
      <c r="F8" s="425" t="e">
        <f>VLOOKUP(タイムテーブル!F9,対戦表!$AW:$AX,2,FALSE)</f>
        <v>#N/A</v>
      </c>
      <c r="G8" s="425" t="e">
        <f>VLOOKUP(タイムテーブル!G9,対戦表!$AW:$AX,2,FALSE)</f>
        <v>#N/A</v>
      </c>
      <c r="H8" s="425" t="e">
        <f>VLOOKUP(タイムテーブル!H9,対戦表!$AW:$AX,2,FALSE)</f>
        <v>#N/A</v>
      </c>
      <c r="I8" s="425" t="e">
        <f>VLOOKUP(タイムテーブル!I9,対戦表!$AW:$AX,2,FALSE)</f>
        <v>#N/A</v>
      </c>
      <c r="J8" s="418" t="e">
        <f>VLOOKUP(タイムテーブル!J9,対戦表!$AW:$AX,2,FALSE)</f>
        <v>#N/A</v>
      </c>
      <c r="U8" s="17"/>
      <c r="V8" s="17"/>
      <c r="W8" s="17"/>
      <c r="X8" s="17"/>
    </row>
    <row r="9" spans="1:24" ht="11.25" customHeight="1">
      <c r="A9" s="389"/>
      <c r="B9" s="397"/>
      <c r="C9" s="430" t="e">
        <f>VLOOKUP(タイムテーブル!C10,対戦表!$AW:$AX,2,FALSE)</f>
        <v>#N/A</v>
      </c>
      <c r="D9" s="426" t="e">
        <f>VLOOKUP(タイムテーブル!D10,対戦表!$AW:$AX,2,FALSE)</f>
        <v>#N/A</v>
      </c>
      <c r="E9" s="426" t="e">
        <f>VLOOKUP(タイムテーブル!E10,対戦表!$AW:$AX,2,FALSE)</f>
        <v>#N/A</v>
      </c>
      <c r="F9" s="426" t="e">
        <f>VLOOKUP(タイムテーブル!F10,対戦表!$AW:$AX,2,FALSE)</f>
        <v>#N/A</v>
      </c>
      <c r="G9" s="426" t="e">
        <f>VLOOKUP(タイムテーブル!G10,対戦表!$AW:$AX,2,FALSE)</f>
        <v>#N/A</v>
      </c>
      <c r="H9" s="426" t="e">
        <f>VLOOKUP(タイムテーブル!H10,対戦表!$AW:$AX,2,FALSE)</f>
        <v>#N/A</v>
      </c>
      <c r="I9" s="426" t="e">
        <f>VLOOKUP(タイムテーブル!I10,対戦表!$AW:$AX,2,FALSE)</f>
        <v>#N/A</v>
      </c>
      <c r="J9" s="419" t="e">
        <f>VLOOKUP(タイムテーブル!J10,対戦表!$AW:$AX,2,FALSE)</f>
        <v>#N/A</v>
      </c>
      <c r="U9" s="17"/>
      <c r="V9" s="17"/>
      <c r="W9" s="17"/>
      <c r="X9" s="17"/>
    </row>
    <row r="10" spans="1:24" ht="11.25" customHeight="1">
      <c r="A10" s="389">
        <v>2</v>
      </c>
      <c r="B10" s="398">
        <f>B5+T6/1440</f>
        <v>0.41319444444444442</v>
      </c>
      <c r="C10" s="421" t="str">
        <f>VLOOKUP(LEFT(タイムテーブル!C11,4),対戦表!$BA:$BB,2,FALSE)</f>
        <v>MD01C0001</v>
      </c>
      <c r="D10" s="424" t="str">
        <f>VLOOKUP(LEFT(タイムテーブル!D11,4),対戦表!$BA:$BB,2,FALSE)</f>
        <v>MD01C0002</v>
      </c>
      <c r="E10" s="424" t="str">
        <f>VLOOKUP(LEFT(タイムテーブル!E11,4),対戦表!$BA:$BB,2,FALSE)</f>
        <v>ＬD01C0002</v>
      </c>
      <c r="F10" s="424" t="str">
        <f>VLOOKUP(LEFT(タイムテーブル!F11,5),対戦表!$BA:$BB,2,FALSE)</f>
        <v>6LDA0001</v>
      </c>
      <c r="G10" s="424" t="str">
        <f>VLOOKUP(LEFT(タイムテーブル!G11,4),対戦表!$BA:$BB,2,FALSE)</f>
        <v>MD01D0001</v>
      </c>
      <c r="H10" s="424" t="str">
        <f>VLOOKUP(LEFT(タイムテーブル!H11,4),対戦表!$BA:$BB,2,FALSE)</f>
        <v>MD01D0002</v>
      </c>
      <c r="I10" s="424" t="str">
        <f>VLOOKUP(LEFT(タイムテーブル!I11,5),対戦表!$BA:$BB,2,FALSE)</f>
        <v>8LDA0001</v>
      </c>
      <c r="J10" s="417" t="str">
        <f>VLOOKUP(LEFT(タイムテーブル!J11,5),対戦表!$BA:$BB,2,FALSE)</f>
        <v>8LDA0002</v>
      </c>
      <c r="U10" s="17"/>
      <c r="V10" s="17"/>
      <c r="W10" s="17"/>
      <c r="X10" s="17"/>
    </row>
    <row r="11" spans="1:24" ht="11.25" customHeight="1">
      <c r="A11" s="389"/>
      <c r="B11" s="396"/>
      <c r="C11" s="422" t="e">
        <f>VLOOKUP(タイムテーブル!C12,対戦表!$AW:$AX,2,FALSE)</f>
        <v>#N/A</v>
      </c>
      <c r="D11" s="425" t="e">
        <f>VLOOKUP(タイムテーブル!D12,対戦表!$AW:$AX,2,FALSE)</f>
        <v>#N/A</v>
      </c>
      <c r="E11" s="425" t="e">
        <f>VLOOKUP(タイムテーブル!E12,対戦表!$AW:$AX,2,FALSE)</f>
        <v>#N/A</v>
      </c>
      <c r="F11" s="425" t="e">
        <f>VLOOKUP(タイムテーブル!F12,対戦表!$AW:$AX,2,FALSE)</f>
        <v>#N/A</v>
      </c>
      <c r="G11" s="425" t="e">
        <f>VLOOKUP(タイムテーブル!G12,対戦表!$AW:$AX,2,FALSE)</f>
        <v>#N/A</v>
      </c>
      <c r="H11" s="425" t="e">
        <f>VLOOKUP(タイムテーブル!H12,対戦表!$AW:$AX,2,FALSE)</f>
        <v>#N/A</v>
      </c>
      <c r="I11" s="425" t="e">
        <f>VLOOKUP(タイムテーブル!I12,対戦表!$AW:$AX,2,FALSE)</f>
        <v>#N/A</v>
      </c>
      <c r="J11" s="418" t="e">
        <f>VLOOKUP(タイムテーブル!J12,対戦表!$AW:$AX,2,FALSE)</f>
        <v>#N/A</v>
      </c>
      <c r="U11" s="17"/>
      <c r="V11" s="17"/>
      <c r="W11" s="17"/>
      <c r="X11" s="17"/>
    </row>
    <row r="12" spans="1:24" ht="11.25" customHeight="1">
      <c r="A12" s="389"/>
      <c r="B12" s="396"/>
      <c r="C12" s="422" t="e">
        <f>VLOOKUP(タイムテーブル!C13,対戦表!$AW:$AX,2,FALSE)</f>
        <v>#N/A</v>
      </c>
      <c r="D12" s="425" t="e">
        <f>VLOOKUP(タイムテーブル!D13,対戦表!$AW:$AX,2,FALSE)</f>
        <v>#N/A</v>
      </c>
      <c r="E12" s="425" t="e">
        <f>VLOOKUP(タイムテーブル!E13,対戦表!$AW:$AX,2,FALSE)</f>
        <v>#N/A</v>
      </c>
      <c r="F12" s="425" t="e">
        <f>VLOOKUP(タイムテーブル!F13,対戦表!$AW:$AX,2,FALSE)</f>
        <v>#N/A</v>
      </c>
      <c r="G12" s="425" t="e">
        <f>VLOOKUP(タイムテーブル!G13,対戦表!$AW:$AX,2,FALSE)</f>
        <v>#N/A</v>
      </c>
      <c r="H12" s="425" t="e">
        <f>VLOOKUP(タイムテーブル!H13,対戦表!$AW:$AX,2,FALSE)</f>
        <v>#N/A</v>
      </c>
      <c r="I12" s="425" t="e">
        <f>VLOOKUP(タイムテーブル!I13,対戦表!$AW:$AX,2,FALSE)</f>
        <v>#N/A</v>
      </c>
      <c r="J12" s="418" t="e">
        <f>VLOOKUP(タイムテーブル!J13,対戦表!$AW:$AX,2,FALSE)</f>
        <v>#N/A</v>
      </c>
      <c r="U12" s="17"/>
      <c r="V12" s="17"/>
      <c r="W12" s="17"/>
      <c r="X12" s="17"/>
    </row>
    <row r="13" spans="1:24" ht="11.25" customHeight="1">
      <c r="A13" s="389"/>
      <c r="B13" s="396"/>
      <c r="C13" s="422" t="e">
        <f>VLOOKUP(タイムテーブル!C14,対戦表!$AW:$AX,2,FALSE)</f>
        <v>#N/A</v>
      </c>
      <c r="D13" s="425" t="e">
        <f>VLOOKUP(タイムテーブル!D14,対戦表!$AW:$AX,2,FALSE)</f>
        <v>#N/A</v>
      </c>
      <c r="E13" s="425" t="e">
        <f>VLOOKUP(タイムテーブル!E14,対戦表!$AW:$AX,2,FALSE)</f>
        <v>#N/A</v>
      </c>
      <c r="F13" s="425" t="e">
        <f>VLOOKUP(タイムテーブル!F14,対戦表!$AW:$AX,2,FALSE)</f>
        <v>#N/A</v>
      </c>
      <c r="G13" s="425" t="e">
        <f>VLOOKUP(タイムテーブル!G14,対戦表!$AW:$AX,2,FALSE)</f>
        <v>#N/A</v>
      </c>
      <c r="H13" s="425" t="e">
        <f>VLOOKUP(タイムテーブル!H14,対戦表!$AW:$AX,2,FALSE)</f>
        <v>#N/A</v>
      </c>
      <c r="I13" s="425" t="e">
        <f>VLOOKUP(タイムテーブル!I14,対戦表!$AW:$AX,2,FALSE)</f>
        <v>#N/A</v>
      </c>
      <c r="J13" s="418" t="e">
        <f>VLOOKUP(タイムテーブル!J14,対戦表!$AW:$AX,2,FALSE)</f>
        <v>#N/A</v>
      </c>
      <c r="U13" s="17"/>
      <c r="V13" s="17"/>
      <c r="W13" s="17"/>
      <c r="X13" s="17"/>
    </row>
    <row r="14" spans="1:24" ht="11.25" customHeight="1">
      <c r="A14" s="389"/>
      <c r="B14" s="397"/>
      <c r="C14" s="423" t="e">
        <f>VLOOKUP(タイムテーブル!C15,対戦表!$AW:$AX,2,FALSE)</f>
        <v>#N/A</v>
      </c>
      <c r="D14" s="426" t="e">
        <f>VLOOKUP(タイムテーブル!D15,対戦表!$AW:$AX,2,FALSE)</f>
        <v>#N/A</v>
      </c>
      <c r="E14" s="426" t="e">
        <f>VLOOKUP(タイムテーブル!E15,対戦表!$AW:$AX,2,FALSE)</f>
        <v>#N/A</v>
      </c>
      <c r="F14" s="426" t="e">
        <f>VLOOKUP(タイムテーブル!F15,対戦表!$AW:$AX,2,FALSE)</f>
        <v>#N/A</v>
      </c>
      <c r="G14" s="426" t="e">
        <f>VLOOKUP(タイムテーブル!G15,対戦表!$AW:$AX,2,FALSE)</f>
        <v>#N/A</v>
      </c>
      <c r="H14" s="426" t="e">
        <f>VLOOKUP(タイムテーブル!H15,対戦表!$AW:$AX,2,FALSE)</f>
        <v>#N/A</v>
      </c>
      <c r="I14" s="426" t="e">
        <f>VLOOKUP(タイムテーブル!I15,対戦表!$AW:$AX,2,FALSE)</f>
        <v>#N/A</v>
      </c>
      <c r="J14" s="419" t="e">
        <f>VLOOKUP(タイムテーブル!J15,対戦表!$AW:$AX,2,FALSE)</f>
        <v>#N/A</v>
      </c>
      <c r="U14" s="17"/>
      <c r="V14" s="17"/>
      <c r="W14" s="17"/>
      <c r="X14" s="17"/>
    </row>
    <row r="15" spans="1:24" ht="21" customHeight="1">
      <c r="A15" s="50">
        <v>3</v>
      </c>
      <c r="B15" s="51">
        <f>B10+T6/1440</f>
        <v>0.43055555555555552</v>
      </c>
      <c r="C15" s="53" t="str">
        <f>VLOOKUP(タイムテーブル!C16,対戦表!$BA:$BB,2,FALSE)</f>
        <v>6MDA0001</v>
      </c>
      <c r="D15" s="46" t="str">
        <f>VLOOKUP(タイムテーブル!D16,対戦表!$BA:$BB,2,FALSE)</f>
        <v>6MDA0002</v>
      </c>
      <c r="E15" s="46" t="str">
        <f>VLOOKUP(タイムテーブル!E16,対戦表!$BA:$BB,2,FALSE)</f>
        <v>ＬD01A0002</v>
      </c>
      <c r="F15" s="46" t="str">
        <f>VLOOKUP(タイムテーブル!F16,対戦表!$BA:$BB,2,FALSE)</f>
        <v>ＬD01B0003</v>
      </c>
      <c r="G15" s="46" t="str">
        <f>VLOOKUP(タイムテーブル!G16,対戦表!$BA:$BB,2,FALSE)</f>
        <v>6MDB0001</v>
      </c>
      <c r="H15" s="46" t="str">
        <f>VLOOKUP(タイムテーブル!H16,対戦表!$BA:$BB,2,FALSE)</f>
        <v>6MDB0002</v>
      </c>
      <c r="I15" s="46" t="str">
        <f>VLOOKUP(タイムテーブル!I16,対戦表!$BA:$BB,2,FALSE)</f>
        <v>ＬD01B0004</v>
      </c>
      <c r="J15" s="47" t="str">
        <f>VLOOKUP(タイムテーブル!J16,対戦表!$BA:$BB,2,FALSE)</f>
        <v>ＬD01C0003</v>
      </c>
      <c r="U15" s="17"/>
      <c r="V15" s="17"/>
      <c r="W15" s="17"/>
      <c r="X15" s="17"/>
    </row>
    <row r="16" spans="1:24" ht="21" customHeight="1">
      <c r="A16" s="50">
        <v>4</v>
      </c>
      <c r="B16" s="51">
        <f>B15+T6/1440</f>
        <v>0.44791666666666663</v>
      </c>
      <c r="C16" s="53" t="str">
        <f>VLOOKUP(タイムテーブル!C17,対戦表!$BA:$BB,2,FALSE)</f>
        <v>MD01A0003</v>
      </c>
      <c r="D16" s="46" t="str">
        <f>VLOOKUP(タイムテーブル!D17,対戦表!$BA:$BB,2,FALSE)</f>
        <v>MD01A0004</v>
      </c>
      <c r="E16" s="46" t="str">
        <f>VLOOKUP(タイムテーブル!E17,対戦表!$BA:$BB,2,FALSE)</f>
        <v>ＬD01C0004</v>
      </c>
      <c r="F16" s="46" t="str">
        <f>VLOOKUP(タイムテーブル!F17,対戦表!$BA:$BB,2,FALSE)</f>
        <v>7LDA0001</v>
      </c>
      <c r="G16" s="46" t="str">
        <f>VLOOKUP(タイムテーブル!G17,対戦表!$BA:$BB,2,FALSE)</f>
        <v>MD01B0003</v>
      </c>
      <c r="H16" s="46" t="str">
        <f>VLOOKUP(タイムテーブル!H17,対戦表!$BA:$BB,2,FALSE)</f>
        <v>MD01B0004</v>
      </c>
      <c r="I16" s="46" t="str">
        <f>VLOOKUP(タイムテーブル!I17,対戦表!$BA:$BB,2,FALSE)</f>
        <v>8LDA0003</v>
      </c>
      <c r="J16" s="47" t="str">
        <f>VLOOKUP(タイムテーブル!J17,対戦表!$BA:$BB,2,FALSE)</f>
        <v>8LDA0004</v>
      </c>
      <c r="U16" s="17"/>
      <c r="V16" s="17"/>
      <c r="W16" s="17"/>
      <c r="X16" s="17"/>
    </row>
    <row r="17" spans="1:24" ht="21" customHeight="1">
      <c r="A17" s="50">
        <v>5</v>
      </c>
      <c r="B17" s="51">
        <f>B16+T6/1440</f>
        <v>0.46527777777777773</v>
      </c>
      <c r="C17" s="53" t="str">
        <f>VLOOKUP(タイムテーブル!C18,対戦表!$BA:$BB,2,FALSE)</f>
        <v>MD01C0003</v>
      </c>
      <c r="D17" s="46" t="str">
        <f>VLOOKUP(タイムテーブル!D18,対戦表!$BA:$BB,2,FALSE)</f>
        <v>MD01C0004</v>
      </c>
      <c r="E17" s="46" t="str">
        <f>VLOOKUP(タイムテーブル!E18,対戦表!$BA:$BB,2,FALSE)</f>
        <v>ＬD01A0003</v>
      </c>
      <c r="F17" s="46" t="str">
        <f>VLOOKUP(タイムテーブル!F18,対戦表!$BA:$BB,2,FALSE)</f>
        <v>ＬD01B0005</v>
      </c>
      <c r="G17" s="46" t="str">
        <f>VLOOKUP(タイムテーブル!G18,対戦表!$BA:$BB,2,FALSE)</f>
        <v>MD01D0003</v>
      </c>
      <c r="H17" s="46" t="str">
        <f>VLOOKUP(タイムテーブル!H18,対戦表!$BA:$BB,2,FALSE)</f>
        <v>MD01D0004</v>
      </c>
      <c r="I17" s="46" t="str">
        <f>VLOOKUP(タイムテーブル!I18,対戦表!$BA:$BB,2,FALSE)</f>
        <v>ＬD01B0005</v>
      </c>
      <c r="J17" s="47" t="str">
        <f>VLOOKUP(タイムテーブル!J18,対戦表!$BA:$BB,2,FALSE)</f>
        <v>ＬD01C0005</v>
      </c>
      <c r="S17" s="61"/>
      <c r="U17" s="17"/>
      <c r="V17" s="17"/>
      <c r="W17" s="17"/>
      <c r="X17" s="17"/>
    </row>
    <row r="18" spans="1:24" ht="21" customHeight="1">
      <c r="A18" s="50">
        <v>6</v>
      </c>
      <c r="B18" s="51">
        <f>B17+T6/1440</f>
        <v>0.48263888888888884</v>
      </c>
      <c r="C18" s="53" t="str">
        <f>VLOOKUP(タイムテーブル!C19,対戦表!$BA:$BB,2,FALSE)</f>
        <v>6MDA0003</v>
      </c>
      <c r="D18" s="46" t="str">
        <f>VLOOKUP(タイムテーブル!D19,対戦表!$BA:$BB,2,FALSE)</f>
        <v>6MDA0004</v>
      </c>
      <c r="E18" s="46" t="str">
        <f>VLOOKUP(タイムテーブル!E19,対戦表!$BA:$BB,2,FALSE)</f>
        <v>ＬD01C0006</v>
      </c>
      <c r="F18" s="46" t="str">
        <f>VLOOKUP(タイムテーブル!F19,対戦表!$BA:$BB,2,FALSE)</f>
        <v>6LDA0002</v>
      </c>
      <c r="G18" s="46" t="str">
        <f>VLOOKUP(タイムテーブル!G19,対戦表!$BA:$BB,2,FALSE)</f>
        <v>6MDB0003</v>
      </c>
      <c r="H18" s="46" t="str">
        <f>VLOOKUP(タイムテーブル!H19,対戦表!$BA:$BB,2,FALSE)</f>
        <v>6MDB0004</v>
      </c>
      <c r="I18" s="46" t="str">
        <f>VLOOKUP(タイムテーブル!I19,対戦表!$BA:$BB,2,FALSE)</f>
        <v>8LDA0005</v>
      </c>
      <c r="J18" s="47" t="str">
        <f>VLOOKUP(タイムテーブル!J19,対戦表!$BA:$BB,2,FALSE)</f>
        <v>8LDA0006</v>
      </c>
      <c r="S18" s="61"/>
      <c r="U18" s="17"/>
      <c r="V18" s="17"/>
      <c r="W18" s="17"/>
      <c r="X18" s="17"/>
    </row>
    <row r="19" spans="1:24" ht="21" customHeight="1">
      <c r="A19" s="50">
        <v>7</v>
      </c>
      <c r="B19" s="51">
        <f>B18+T6/1440</f>
        <v>0.49999999999999994</v>
      </c>
      <c r="C19" s="53" t="str">
        <f>VLOOKUP(タイムテーブル!C20,対戦表!$BA:$BB,2,FALSE)</f>
        <v>MD01A0005</v>
      </c>
      <c r="D19" s="46" t="str">
        <f>VLOOKUP(タイムテーブル!D20,対戦表!$BA:$BB,2,FALSE)</f>
        <v>MD01A0006</v>
      </c>
      <c r="E19" s="46" t="str">
        <f>VLOOKUP(タイムテーブル!E20,対戦表!$BA:$BB,2,FALSE)</f>
        <v>ＬD01Y0003</v>
      </c>
      <c r="F19" s="46" t="str">
        <f>VLOOKUP(タイムテーブル!F20,対戦表!$BA:$BB,2,FALSE)</f>
        <v>7LDA0002</v>
      </c>
      <c r="G19" s="46" t="str">
        <f>VLOOKUP(タイムテーブル!G20,対戦表!$BA:$BB,2,FALSE)</f>
        <v>MD01B0005</v>
      </c>
      <c r="H19" s="46" t="str">
        <f>VLOOKUP(タイムテーブル!H20,対戦表!$BA:$BB,2,FALSE)</f>
        <v>MD01B0006</v>
      </c>
      <c r="I19" s="46" t="str">
        <f>VLOOKUP(タイムテーブル!I20,対戦表!$BA:$BB,2,FALSE)</f>
        <v>ＬD03A0001</v>
      </c>
      <c r="J19" s="47" t="str">
        <f>VLOOKUP(タイムテーブル!J20,対戦表!$BA:$BB,2,FALSE)</f>
        <v>ＬD03A0002</v>
      </c>
      <c r="S19" s="61"/>
      <c r="U19" s="17"/>
      <c r="V19" s="17"/>
      <c r="W19" s="17"/>
      <c r="X19" s="17"/>
    </row>
    <row r="20" spans="1:24" ht="21" customHeight="1">
      <c r="A20" s="50">
        <v>8</v>
      </c>
      <c r="B20" s="51">
        <f>B19+T6/1440</f>
        <v>0.51736111111111105</v>
      </c>
      <c r="C20" s="53" t="str">
        <f>VLOOKUP(タイムテーブル!C21,対戦表!$BA:$BB,2,FALSE)</f>
        <v>MD01C0005</v>
      </c>
      <c r="D20" s="46" t="str">
        <f>VLOOKUP(タイムテーブル!D21,対戦表!$BA:$BB,2,FALSE)</f>
        <v>MD01C0006</v>
      </c>
      <c r="E20" s="46" t="str">
        <f>VLOOKUP(タイムテーブル!E21,対戦表!$BA:$BB,2,FALSE)</f>
        <v>ＬD01Z0001</v>
      </c>
      <c r="F20" s="46" t="str">
        <f>VLOOKUP(タイムテーブル!F21,対戦表!$BA:$BB,2,FALSE)</f>
        <v>6LDA0003</v>
      </c>
      <c r="G20" s="46" t="str">
        <f>VLOOKUP(タイムテーブル!G21,対戦表!$BA:$BB,2,FALSE)</f>
        <v>MD01D0005</v>
      </c>
      <c r="H20" s="46" t="str">
        <f>VLOOKUP(タイムテーブル!H21,対戦表!$BA:$BB,2,FALSE)</f>
        <v>MD01D0006</v>
      </c>
      <c r="I20" s="46" t="str">
        <f>VLOOKUP(タイムテーブル!I21,対戦表!$BA:$BB,2,FALSE)</f>
        <v>8LDA0007</v>
      </c>
      <c r="J20" s="47" t="str">
        <f>VLOOKUP(タイムテーブル!J21,対戦表!$BA:$BB,2,FALSE)</f>
        <v>8LDA0008</v>
      </c>
      <c r="S20" s="61"/>
    </row>
    <row r="21" spans="1:24" ht="21" customHeight="1">
      <c r="A21" s="50">
        <v>9</v>
      </c>
      <c r="B21" s="51">
        <f>B20+T6/1440</f>
        <v>0.53472222222222221</v>
      </c>
      <c r="C21" s="53" t="str">
        <f>VLOOKUP(タイムテーブル!C22,対戦表!$BA:$BB,2,FALSE)</f>
        <v>6MDA0005</v>
      </c>
      <c r="D21" s="46" t="str">
        <f>VLOOKUP(タイムテーブル!D22,対戦表!$BA:$BB,2,FALSE)</f>
        <v>6MDA0006</v>
      </c>
      <c r="E21" s="46" t="str">
        <f>VLOOKUP(タイムテーブル!E22,対戦表!$BA:$BB,2,FALSE)</f>
        <v>ＬD01Y0002</v>
      </c>
      <c r="F21" s="46" t="str">
        <f>VLOOKUP(タイムテーブル!F22,対戦表!$BA:$BB,2,FALSE)</f>
        <v>7LDA0003</v>
      </c>
      <c r="G21" s="46" t="str">
        <f>VLOOKUP(タイムテーブル!G22,対戦表!$BA:$BB,2,FALSE)</f>
        <v>6MDB0005</v>
      </c>
      <c r="H21" s="46" t="str">
        <f>VLOOKUP(タイムテーブル!H22,対戦表!$BA:$BB,2,FALSE)</f>
        <v>6MDB0006</v>
      </c>
      <c r="I21" s="46" t="str">
        <f>VLOOKUP(タイムテーブル!I22,対戦表!$BA:$BB,2,FALSE)</f>
        <v>ＬD03B0001</v>
      </c>
      <c r="J21" s="47" t="str">
        <f>VLOOKUP(タイムテーブル!J22,対戦表!$BA:$BB,2,FALSE)</f>
        <v>ＬD03B0002</v>
      </c>
      <c r="S21" s="61"/>
    </row>
    <row r="22" spans="1:24" ht="21" customHeight="1">
      <c r="A22" s="50">
        <v>10</v>
      </c>
      <c r="B22" s="51">
        <f>B21+T6/1440</f>
        <v>0.55208333333333337</v>
      </c>
      <c r="C22" s="53" t="str">
        <f>VLOOKUP(タイムテーブル!C23,対戦表!$BA:$BB,2,FALSE)</f>
        <v>MD01Y0001</v>
      </c>
      <c r="D22" s="46" t="str">
        <f>VLOOKUP(タイムテーブル!D23,対戦表!$BA:$BB,2,FALSE)</f>
        <v>MD01Y0002</v>
      </c>
      <c r="E22" s="46" t="str">
        <f>VLOOKUP(タイムテーブル!E23,対戦表!$BA:$BB,2,FALSE)</f>
        <v>ＬD01Z0002</v>
      </c>
      <c r="F22" s="46" t="str">
        <f>VLOOKUP(タイムテーブル!F23,対戦表!$BA:$BB,2,FALSE)</f>
        <v>7LDZ0001</v>
      </c>
      <c r="G22" s="46" t="str">
        <f>VLOOKUP(タイムテーブル!G23,対戦表!$BA:$BB,2,FALSE)</f>
        <v>MD03A0001</v>
      </c>
      <c r="H22" s="46" t="str">
        <f>VLOOKUP(タイムテーブル!H23,対戦表!$BA:$BB,2,FALSE)</f>
        <v>MD03B0001</v>
      </c>
      <c r="I22" s="46" t="str">
        <f>VLOOKUP(タイムテーブル!I23,対戦表!$BA:$BB,2,FALSE)</f>
        <v>8LDA0009</v>
      </c>
      <c r="J22" s="47" t="str">
        <f>VLOOKUP(タイムテーブル!J23,対戦表!$BA:$BB,2,FALSE)</f>
        <v>8LDA0010</v>
      </c>
      <c r="S22" s="62"/>
    </row>
    <row r="23" spans="1:24" ht="21" customHeight="1">
      <c r="A23" s="50">
        <v>11</v>
      </c>
      <c r="B23" s="51">
        <f>B22+T6/1440</f>
        <v>0.56944444444444453</v>
      </c>
      <c r="C23" s="53" t="str">
        <f>VLOOKUP(タイムテーブル!C24,対戦表!$BA:$BB,2,FALSE)</f>
        <v>MD02A0001</v>
      </c>
      <c r="D23" s="46" t="str">
        <f>VLOOKUP(タイムテーブル!D24,対戦表!$BA:$BB,2,FALSE)</f>
        <v>MD02B0001</v>
      </c>
      <c r="E23" s="46" t="str">
        <f>VLOOKUP(タイムテーブル!E24,対戦表!$BA:$BB,2,FALSE)</f>
        <v>ＬD01Y0001</v>
      </c>
      <c r="F23" s="46" t="str">
        <f>VLOOKUP(タイムテーブル!F24,対戦表!$BA:$BB,2,FALSE)</f>
        <v>7LDZ0002</v>
      </c>
      <c r="G23" s="46" t="str">
        <f>VLOOKUP(タイムテーブル!G24,対戦表!$BA:$BB,2,FALSE)</f>
        <v>MD03B0002</v>
      </c>
      <c r="H23" s="46" t="str">
        <f>VLOOKUP(タイムテーブル!H24,対戦表!$BA:$BB,2,FALSE)</f>
        <v>MD03C0001</v>
      </c>
      <c r="I23" s="46" t="str">
        <f>VLOOKUP(タイムテーブル!I24,対戦表!$BA:$BB,2,FALSE)</f>
        <v>ＬD03C0001</v>
      </c>
      <c r="J23" s="47" t="str">
        <f>VLOOKUP(タイムテーブル!J24,対戦表!$BA:$BB,2,FALSE)</f>
        <v>ＬD03C0002</v>
      </c>
    </row>
    <row r="24" spans="1:24" ht="21" customHeight="1">
      <c r="A24" s="50">
        <v>12</v>
      </c>
      <c r="B24" s="51">
        <f>B23+T6/1440</f>
        <v>0.58680555555555569</v>
      </c>
      <c r="C24" s="53" t="str">
        <f>VLOOKUP(タイムテーブル!C25,対戦表!$BA:$BB,2,FALSE)</f>
        <v>MD02B0002</v>
      </c>
      <c r="D24" s="46" t="str">
        <f>VLOOKUP(タイムテーブル!D25,対戦表!$BA:$BB,2,FALSE)</f>
        <v>MD01Y0003</v>
      </c>
      <c r="E24" s="46" t="str">
        <f>VLOOKUP(タイムテーブル!E25,対戦表!$BA:$BB,2,FALSE)</f>
        <v>ＬD02E0001</v>
      </c>
      <c r="F24" s="46" t="str">
        <f>VLOOKUP(タイムテーブル!F25,対戦表!$BA:$BB,2,FALSE)</f>
        <v>7LDZ0003</v>
      </c>
      <c r="G24" s="46" t="str">
        <f>VLOOKUP(タイムテーブル!G25,対戦表!$BA:$BB,2,FALSE)</f>
        <v>ＬD02A0001</v>
      </c>
      <c r="H24" s="46" t="str">
        <f>VLOOKUP(タイムテーブル!H25,対戦表!$BA:$BB,2,FALSE)</f>
        <v>ＬD02A0002</v>
      </c>
      <c r="I24" s="46" t="str">
        <f>VLOOKUP(タイムテーブル!I25,対戦表!$BA:$BB,2,FALSE)</f>
        <v>ＬD03D0001</v>
      </c>
      <c r="J24" s="47" t="str">
        <f>VLOOKUP(タイムテーブル!J25,対戦表!$BA:$BB,2,FALSE)</f>
        <v>ＬD03D0002</v>
      </c>
    </row>
    <row r="25" spans="1:24" ht="21" customHeight="1">
      <c r="A25" s="50">
        <v>13</v>
      </c>
      <c r="B25" s="51">
        <f>B24+T6/1440</f>
        <v>0.60416666666666685</v>
      </c>
      <c r="C25" s="55" t="str">
        <f>VLOOKUP(タイムテーブル!C26,対戦表!$BA:$BB,2,FALSE)</f>
        <v>ＬD02B0001</v>
      </c>
      <c r="D25" s="46" t="str">
        <f>VLOOKUP(タイムテーブル!D26,対戦表!$BA:$BB,2,FALSE)</f>
        <v>ＬD02B0002</v>
      </c>
      <c r="E25" s="46" t="str">
        <f>VLOOKUP(タイムテーブル!E26,対戦表!$BA:$BB,2,FALSE)</f>
        <v>ＬD02C0001</v>
      </c>
      <c r="F25" s="46" t="str">
        <f>VLOOKUP(タイムテーブル!F26,対戦表!$BA:$BB,2,FALSE)</f>
        <v>ＬD02C0002</v>
      </c>
      <c r="G25" s="46" t="str">
        <f>VLOOKUP(タイムテーブル!G26,対戦表!$BA:$BB,2,FALSE)</f>
        <v>ＬD03E0001</v>
      </c>
      <c r="H25" s="46" t="str">
        <f>VLOOKUP(タイムテーブル!H26,対戦表!$BA:$BB,2,FALSE)</f>
        <v>ＬD03E0002</v>
      </c>
      <c r="I25" s="46" t="str">
        <f>VLOOKUP(タイムテーブル!I26,対戦表!$BA:$BB,2,FALSE)</f>
        <v>ＬD03A0003</v>
      </c>
      <c r="J25" s="47" t="str">
        <f>VLOOKUP(タイムテーブル!J26,対戦表!$BA:$BB,2,FALSE)</f>
        <v>ＬD03A0004</v>
      </c>
      <c r="S25" s="61"/>
    </row>
    <row r="26" spans="1:24" ht="21" customHeight="1">
      <c r="A26" s="52">
        <v>14</v>
      </c>
      <c r="B26" s="51">
        <f>B25+T6/1440</f>
        <v>0.62152777777777801</v>
      </c>
      <c r="C26" s="55" t="str">
        <f>VLOOKUP(タイムテーブル!C27,対戦表!$BA:$BB,2,FALSE)</f>
        <v>MD02C0001</v>
      </c>
      <c r="D26" s="45" t="str">
        <f>VLOOKUP(タイムテーブル!D27,対戦表!$BA:$BB,2,FALSE)</f>
        <v>MD02C0002</v>
      </c>
      <c r="E26" s="46" t="str">
        <f>VLOOKUP(タイムテーブル!E27,対戦表!$BA:$BB,2,FALSE)</f>
        <v>ＬD02D0001</v>
      </c>
      <c r="F26" s="46" t="str">
        <f>VLOOKUP(タイムテーブル!F27,対戦表!$BA:$BB,2,FALSE)</f>
        <v>ＬD02D0002</v>
      </c>
      <c r="G26" s="46" t="str">
        <f>VLOOKUP(タイムテーブル!G27,対戦表!$BA:$BB,2,FALSE)</f>
        <v>MD03C0002</v>
      </c>
      <c r="H26" s="46" t="str">
        <f>VLOOKUP(タイムテーブル!H27,対戦表!$BA:$BB,2,FALSE)</f>
        <v>MD03D0001</v>
      </c>
      <c r="I26" s="46" t="str">
        <f>VLOOKUP(タイムテーブル!I27,対戦表!$BA:$BB,2,FALSE)</f>
        <v>ＬD03B0003</v>
      </c>
      <c r="J26" s="48" t="str">
        <f>VLOOKUP(タイムテーブル!J27,対戦表!$BA:$BB,2,FALSE)</f>
        <v>ＬD03B0004</v>
      </c>
    </row>
    <row r="27" spans="1:24" ht="21" customHeight="1">
      <c r="A27" s="50">
        <v>15</v>
      </c>
      <c r="B27" s="51">
        <f>B26+T6/1440</f>
        <v>0.63888888888888917</v>
      </c>
      <c r="C27" s="55" t="str">
        <f>VLOOKUP(タイムテーブル!C28,対戦表!$BA:$BB,2,FALSE)</f>
        <v>MD02D0001</v>
      </c>
      <c r="D27" s="45" t="str">
        <f>VLOOKUP(タイムテーブル!D28,対戦表!$BA:$BB,2,FALSE)</f>
        <v>MD02D992</v>
      </c>
      <c r="E27" s="46" t="str">
        <f>VLOOKUP(タイムテーブル!E28,対戦表!$BA:$BB,2,FALSE)</f>
        <v>ＬD02E0002</v>
      </c>
      <c r="F27" s="46" t="str">
        <f>VLOOKUP(タイムテーブル!F28,対戦表!$BA:$BB,2,FALSE)</f>
        <v>ＬD02A0003</v>
      </c>
      <c r="G27" s="46" t="str">
        <f>VLOOKUP(タイムテーブル!G28,対戦表!$BA:$BB,2,FALSE)</f>
        <v>MD03D992</v>
      </c>
      <c r="H27" s="46" t="str">
        <f>VLOOKUP(タイムテーブル!H28,対戦表!$BA:$BB,2,FALSE)</f>
        <v>MD03A0002</v>
      </c>
      <c r="I27" s="46" t="str">
        <f>VLOOKUP(タイムテーブル!I28,対戦表!$BA:$BB,2,FALSE)</f>
        <v>ＬD03C0003</v>
      </c>
      <c r="J27" s="48" t="str">
        <f>VLOOKUP(タイムテーブル!J28,対戦表!$BA:$BB,2,FALSE)</f>
        <v>ＬD03C0004</v>
      </c>
    </row>
    <row r="28" spans="1:24" ht="21" customHeight="1">
      <c r="A28" s="50">
        <v>16</v>
      </c>
      <c r="B28" s="51">
        <f>B27+T6/1440</f>
        <v>0.65625000000000033</v>
      </c>
      <c r="C28" s="55" t="str">
        <f>VLOOKUP(タイムテーブル!C29,対戦表!$BA:$BB,2,FALSE)</f>
        <v>MD02A0002</v>
      </c>
      <c r="D28" s="45" t="str">
        <f>VLOOKUP(タイムテーブル!D29,対戦表!$BA:$BB,2,FALSE)</f>
        <v>MD02B0003</v>
      </c>
      <c r="E28" s="46" t="str">
        <f>VLOOKUP(タイムテーブル!E29,対戦表!$BA:$BB,2,FALSE)</f>
        <v>ＬD02A0004</v>
      </c>
      <c r="F28" s="46" t="str">
        <f>VLOOKUP(タイムテーブル!F29,対戦表!$BA:$BB,2,FALSE)</f>
        <v>ＬD02B0003</v>
      </c>
      <c r="G28" s="46" t="str">
        <f>VLOOKUP(タイムテーブル!G29,対戦表!$BA:$BB,2,FALSE)</f>
        <v>MD03B0003</v>
      </c>
      <c r="H28" s="46" t="str">
        <f>VLOOKUP(タイムテーブル!H29,対戦表!$BA:$BB,2,FALSE)</f>
        <v>MD03B0004</v>
      </c>
      <c r="I28" s="46" t="str">
        <f>VLOOKUP(タイムテーブル!I29,対戦表!$BA:$BB,2,FALSE)</f>
        <v>ＬD03D0003</v>
      </c>
      <c r="J28" s="48" t="str">
        <f>VLOOKUP(タイムテーブル!J29,対戦表!$BA:$BB,2,FALSE)</f>
        <v>ＬD03D0004</v>
      </c>
      <c r="O28" s="4" t="s">
        <v>82</v>
      </c>
    </row>
    <row r="29" spans="1:24" ht="21" customHeight="1">
      <c r="A29" s="50">
        <v>17</v>
      </c>
      <c r="B29" s="51">
        <f>B28+T6/1440</f>
        <v>0.67361111111111149</v>
      </c>
      <c r="C29" s="55" t="str">
        <f>VLOOKUP(タイムテーブル!C30,対戦表!$BA:$BB,2,FALSE)</f>
        <v>MD02B0004</v>
      </c>
      <c r="D29" s="45" t="str">
        <f>VLOOKUP(タイムテーブル!D30,対戦表!$BA:$BB,2,FALSE)</f>
        <v>MD02C0003</v>
      </c>
      <c r="E29" s="46" t="str">
        <f>VLOOKUP(タイムテーブル!E30,対戦表!$BA:$BB,2,FALSE)</f>
        <v>ＬD02B0004</v>
      </c>
      <c r="F29" s="46" t="str">
        <f>VLOOKUP(タイムテーブル!F30,対戦表!$BA:$BB,2,FALSE)</f>
        <v>ＬD02C0003</v>
      </c>
      <c r="G29" s="46" t="str">
        <f>VLOOKUP(タイムテーブル!G30,対戦表!$BA:$BB,2,FALSE)</f>
        <v>MD03C0003</v>
      </c>
      <c r="H29" s="46" t="str">
        <f>VLOOKUP(タイムテーブル!H30,対戦表!$BA:$BB,2,FALSE)</f>
        <v>MD03C0004</v>
      </c>
      <c r="I29" s="46" t="str">
        <f>VLOOKUP(タイムテーブル!I30,対戦表!$BA:$BB,2,FALSE)</f>
        <v>ＬD03E0003</v>
      </c>
      <c r="J29" s="48" t="str">
        <f>VLOOKUP(タイムテーブル!J30,対戦表!$BA:$BB,2,FALSE)</f>
        <v>ＬD03E0004</v>
      </c>
    </row>
    <row r="30" spans="1:24" ht="21" customHeight="1">
      <c r="A30" s="50">
        <v>18</v>
      </c>
      <c r="B30" s="51">
        <f>B29+T6/1440</f>
        <v>0.69097222222222265</v>
      </c>
      <c r="C30" s="55" t="str">
        <f>VLOOKUP(タイムテーブル!C31,対戦表!$BA:$BB,2,FALSE)</f>
        <v>ＬD02C0004</v>
      </c>
      <c r="D30" s="45" t="str">
        <f>VLOOKUP(タイムテーブル!D31,対戦表!$BA:$BB,2,FALSE)</f>
        <v>ＬD02D0003</v>
      </c>
      <c r="E30" s="46" t="str">
        <f>VLOOKUP(タイムテーブル!E31,対戦表!$BA:$BB,2,FALSE)</f>
        <v>ＬD02D0004</v>
      </c>
      <c r="F30" s="46" t="str">
        <f>VLOOKUP(タイムテーブル!F31,対戦表!$BA:$BB,2,FALSE)</f>
        <v>ＬD02E0003</v>
      </c>
      <c r="G30" s="46" t="str">
        <f>VLOOKUP(タイムテーブル!G31,対戦表!$BA:$BB,2,FALSE)</f>
        <v>MD03D0003</v>
      </c>
      <c r="H30" s="46" t="str">
        <f>VLOOKUP(タイムテーブル!H31,対戦表!$BA:$BB,2,FALSE)</f>
        <v>MD03D0004</v>
      </c>
      <c r="I30" s="46" t="str">
        <f>VLOOKUP(タイムテーブル!I31,対戦表!$BA:$BB,2,FALSE)</f>
        <v>ＬD03A0005</v>
      </c>
      <c r="J30" s="48" t="str">
        <f>VLOOKUP(タイムテーブル!J31,対戦表!$BA:$BB,2,FALSE)</f>
        <v>ＬD03A0006</v>
      </c>
    </row>
    <row r="31" spans="1:24" ht="21" customHeight="1">
      <c r="A31" s="50">
        <v>19</v>
      </c>
      <c r="B31" s="51">
        <f>B30+T6/1440</f>
        <v>0.70833333333333381</v>
      </c>
      <c r="C31" s="55" t="str">
        <f>VLOOKUP(タイムテーブル!C32,対戦表!$BA:$BB,2,FALSE)</f>
        <v>MD02C0004</v>
      </c>
      <c r="D31" s="45" t="str">
        <f>VLOOKUP(タイムテーブル!D32,対戦表!$BA:$BB,2,FALSE)</f>
        <v>MD02D0003</v>
      </c>
      <c r="E31" s="46" t="str">
        <f>VLOOKUP(タイムテーブル!E32,対戦表!$BA:$BB,2,FALSE)</f>
        <v>ＬD02A0005</v>
      </c>
      <c r="F31" s="46" t="str">
        <f>VLOOKUP(タイムテーブル!F32,対戦表!$BA:$BB,2,FALSE)</f>
        <v>ＬD02A0006</v>
      </c>
      <c r="G31" s="46" t="str">
        <f>VLOOKUP(タイムテーブル!G32,対戦表!$BA:$BB,2,FALSE)</f>
        <v>MD03A0003</v>
      </c>
      <c r="H31" s="46" t="str">
        <f>VLOOKUP(タイムテーブル!H32,対戦表!$BA:$BB,2,FALSE)</f>
        <v>MD03B0005</v>
      </c>
      <c r="I31" s="46" t="str">
        <f>VLOOKUP(タイムテーブル!I32,対戦表!$BA:$BB,2,FALSE)</f>
        <v>ＬD03B0005</v>
      </c>
      <c r="J31" s="48" t="str">
        <f>VLOOKUP(タイムテーブル!J32,対戦表!$BA:$BB,2,FALSE)</f>
        <v>ＬD03B0006</v>
      </c>
    </row>
    <row r="32" spans="1:24" ht="21" customHeight="1" thickBot="1">
      <c r="A32" s="54">
        <v>20</v>
      </c>
      <c r="B32" s="56">
        <f>B31+T6/1440</f>
        <v>0.72569444444444497</v>
      </c>
      <c r="C32" s="77" t="str">
        <f>VLOOKUP(タイムテーブル!C38,対戦表!$BA:$BB,2,FALSE)</f>
        <v>MD02Z000２</v>
      </c>
      <c r="D32" s="78" t="str">
        <f>VLOOKUP(タイムテーブル!D38,対戦表!$BA:$BB,2,FALSE)</f>
        <v>MD02Y000３</v>
      </c>
      <c r="E32" s="80" t="str">
        <f>VLOOKUP(タイムテーブル!E38,対戦表!$BA:$BB,2,FALSE)</f>
        <v>ＬD02Y0004</v>
      </c>
      <c r="F32" s="80" t="e">
        <f>VLOOKUP(タイムテーブル!F38,対戦表!$BA:$BB,2,FALSE)</f>
        <v>#N/A</v>
      </c>
      <c r="G32" s="80" t="e">
        <f>VLOOKUP(タイムテーブル!G38,対戦表!$BA:$BB,2,FALSE)</f>
        <v>#N/A</v>
      </c>
      <c r="H32" s="80" t="e">
        <f>VLOOKUP(タイムテーブル!H38,対戦表!$BA:$BB,2,FALSE)</f>
        <v>#N/A</v>
      </c>
      <c r="I32" s="80" t="str">
        <f>VLOOKUP(タイムテーブル!I38,対戦表!$BA:$BB,2,FALSE)</f>
        <v>ＬD03Y0004</v>
      </c>
      <c r="J32" s="79" t="str">
        <f>VLOOKUP(タイムテーブル!J38,対戦表!$BA:$BB,2,FALSE)</f>
        <v>ＬD02Z0002</v>
      </c>
    </row>
    <row r="33" spans="1:15" ht="9.75" customHeight="1">
      <c r="A33" s="8"/>
      <c r="C33" s="9"/>
      <c r="D33" s="9"/>
      <c r="E33" s="9"/>
      <c r="F33" s="10"/>
      <c r="G33" s="11"/>
      <c r="H33" s="10"/>
      <c r="I33" s="10"/>
      <c r="J33" s="9"/>
    </row>
    <row r="34" spans="1:15" ht="17.25" customHeight="1">
      <c r="A34" s="394" t="s">
        <v>83</v>
      </c>
      <c r="B34" s="394"/>
      <c r="C34" s="394"/>
      <c r="D34" s="394"/>
      <c r="E34" s="394"/>
      <c r="F34" s="394"/>
      <c r="G34" s="394"/>
      <c r="H34" s="394"/>
      <c r="I34" s="394"/>
      <c r="O34" s="4" t="s">
        <v>82</v>
      </c>
    </row>
    <row r="35" spans="1:15" ht="7.5" customHeight="1">
      <c r="A35" s="49"/>
      <c r="B35" s="57"/>
      <c r="C35" s="49"/>
      <c r="D35" s="49"/>
      <c r="E35" s="49"/>
      <c r="F35" s="49"/>
      <c r="G35" s="49"/>
      <c r="H35" s="49"/>
      <c r="I35" s="49"/>
      <c r="O35" s="4" t="s">
        <v>82</v>
      </c>
    </row>
    <row r="36" spans="1:15" ht="18" customHeight="1">
      <c r="A36" s="12" t="s">
        <v>84</v>
      </c>
      <c r="B36" s="57"/>
      <c r="O36" s="4" t="s">
        <v>82</v>
      </c>
    </row>
    <row r="37" spans="1:15" ht="18" customHeight="1">
      <c r="A37" s="12"/>
      <c r="B37" s="49" t="s">
        <v>85</v>
      </c>
    </row>
    <row r="38" spans="1:15" ht="18" customHeight="1">
      <c r="A38" s="12"/>
      <c r="B38" s="49" t="s">
        <v>86</v>
      </c>
    </row>
    <row r="39" spans="1:15" ht="18" customHeight="1">
      <c r="A39" s="12" t="s">
        <v>87</v>
      </c>
      <c r="B39" s="57"/>
      <c r="O39" s="4" t="s">
        <v>82</v>
      </c>
    </row>
    <row r="40" spans="1:15" ht="18" customHeight="1">
      <c r="A40" s="12" t="s">
        <v>88</v>
      </c>
      <c r="B40" s="57"/>
      <c r="O40" s="4" t="s">
        <v>82</v>
      </c>
    </row>
    <row r="41" spans="1:15" ht="18" customHeight="1">
      <c r="A41" s="12"/>
      <c r="B41" s="49" t="s">
        <v>89</v>
      </c>
      <c r="O41" s="4" t="s">
        <v>82</v>
      </c>
    </row>
    <row r="42" spans="1:15" ht="18" customHeight="1">
      <c r="A42" s="12" t="s">
        <v>90</v>
      </c>
      <c r="B42" s="57"/>
    </row>
    <row r="43" spans="1:15" ht="18" customHeight="1">
      <c r="A43" s="12"/>
      <c r="B43" s="49" t="s">
        <v>91</v>
      </c>
    </row>
    <row r="44" spans="1:15" ht="17.25" customHeight="1">
      <c r="A44" s="13"/>
    </row>
    <row r="45" spans="1:15" ht="21" customHeight="1">
      <c r="A45" s="15" t="s">
        <v>92</v>
      </c>
      <c r="B45" s="58"/>
      <c r="C45" s="16"/>
      <c r="D45" s="16"/>
      <c r="E45" s="16"/>
      <c r="F45" s="16"/>
      <c r="G45" s="16"/>
      <c r="H45" s="16"/>
      <c r="I45" s="16"/>
      <c r="J45" s="16"/>
    </row>
    <row r="46" spans="1:15" s="7" customFormat="1" ht="24" customHeight="1">
      <c r="A46" s="15" t="s">
        <v>93</v>
      </c>
      <c r="B46" s="58"/>
      <c r="C46" s="16"/>
      <c r="D46" s="16"/>
      <c r="E46" s="16"/>
      <c r="F46" s="16"/>
      <c r="G46" s="16"/>
      <c r="H46" s="16"/>
      <c r="I46" s="16"/>
      <c r="J46" s="16"/>
    </row>
    <row r="47" spans="1:15" s="7" customFormat="1" ht="24" customHeight="1">
      <c r="A47" s="14"/>
      <c r="B47" s="59"/>
    </row>
    <row r="48" spans="1:15" ht="12" customHeight="1"/>
  </sheetData>
  <mergeCells count="33">
    <mergeCell ref="A1:J1"/>
    <mergeCell ref="A2:J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I10:I14"/>
    <mergeCell ref="A5:A9"/>
    <mergeCell ref="B5:B9"/>
    <mergeCell ref="C5:C9"/>
    <mergeCell ref="D5:D9"/>
    <mergeCell ref="E5:E9"/>
    <mergeCell ref="J10:J14"/>
    <mergeCell ref="A34:I34"/>
    <mergeCell ref="J5:J9"/>
    <mergeCell ref="T6:U6"/>
    <mergeCell ref="A10:A14"/>
    <mergeCell ref="B10:B14"/>
    <mergeCell ref="C10:C14"/>
    <mergeCell ref="D10:D14"/>
    <mergeCell ref="E10:E14"/>
    <mergeCell ref="F10:F14"/>
    <mergeCell ref="G10:G14"/>
    <mergeCell ref="H10:H14"/>
    <mergeCell ref="F5:F9"/>
    <mergeCell ref="G5:G9"/>
    <mergeCell ref="H5:H9"/>
    <mergeCell ref="I5:I9"/>
  </mergeCells>
  <phoneticPr fontId="2"/>
  <pageMargins left="0.23622047244094491" right="0.15748031496062992" top="0.35433070866141736" bottom="0.27559055118110237" header="0.31496062992125984" footer="0.31496062992125984"/>
  <pageSetup paperSize="9" scale="9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対戦表</vt:lpstr>
      <vt:lpstr>タイムテーブル</vt:lpstr>
      <vt:lpstr>つとむ君用タイムテーブル</vt:lpstr>
      <vt:lpstr>area_11_l1_2</vt:lpstr>
      <vt:lpstr>area_15_m2_2</vt:lpstr>
      <vt:lpstr>area_15_m3_2</vt:lpstr>
      <vt:lpstr>area_16_m1</vt:lpstr>
      <vt:lpstr>area_19_l2_2</vt:lpstr>
      <vt:lpstr>area_20_l3_2</vt:lpstr>
      <vt:lpstr>area_3_l65_2</vt:lpstr>
      <vt:lpstr>area_3_l70_2</vt:lpstr>
      <vt:lpstr>area_5_l75_2</vt:lpstr>
      <vt:lpstr>area_8_m60_2</vt:lpstr>
      <vt:lpstr>対戦表!Print_Area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eda</dc:creator>
  <cp:keywords/>
  <dc:description/>
  <cp:lastModifiedBy>Ichiro Fujii</cp:lastModifiedBy>
  <cp:revision/>
  <cp:lastPrinted>2025-01-17T12:14:06Z</cp:lastPrinted>
  <dcterms:created xsi:type="dcterms:W3CDTF">2007-05-08T10:09:46Z</dcterms:created>
  <dcterms:modified xsi:type="dcterms:W3CDTF">2025-01-17T12:40:04Z</dcterms:modified>
  <cp:category/>
  <cp:contentStatus/>
</cp:coreProperties>
</file>